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a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4" i="1" s="1"/>
  <c r="I16" i="1"/>
  <c r="H16" i="1"/>
  <c r="G16" i="1"/>
  <c r="F16" i="1"/>
  <c r="E16" i="1"/>
  <c r="H9" i="1"/>
  <c r="G9" i="1"/>
  <c r="F9" i="1"/>
  <c r="F4" i="1" s="1"/>
  <c r="E9" i="1"/>
  <c r="K5" i="1"/>
  <c r="H3" i="1" l="1"/>
  <c r="E3" i="1"/>
  <c r="I3" i="1"/>
  <c r="D4" i="1"/>
  <c r="H4" i="1"/>
  <c r="C4" i="1"/>
  <c r="B3" i="1"/>
  <c r="F3" i="1"/>
  <c r="F5" i="1" s="1"/>
  <c r="F8" i="1" s="1"/>
  <c r="J3" i="1"/>
  <c r="J5" i="1" s="1"/>
  <c r="J8" i="1" s="1"/>
  <c r="E4" i="1"/>
  <c r="I4" i="1"/>
  <c r="D3" i="1"/>
  <c r="D5" i="1" s="1"/>
  <c r="G4" i="1"/>
  <c r="C3" i="1"/>
  <c r="C5" i="1" s="1"/>
  <c r="G3" i="1"/>
  <c r="G5" i="1" s="1"/>
  <c r="B4" i="1"/>
  <c r="E5" i="1" l="1"/>
  <c r="G8" i="1"/>
  <c r="H5" i="1"/>
  <c r="H8" i="1" s="1"/>
  <c r="C8" i="1"/>
  <c r="D8" i="1"/>
  <c r="E8" i="1"/>
  <c r="I8" i="1"/>
  <c r="B5" i="1"/>
  <c r="B8" i="1" s="1"/>
  <c r="I5" i="1"/>
</calcChain>
</file>

<file path=xl/comments1.xml><?xml version="1.0" encoding="utf-8"?>
<comments xmlns="http://schemas.openxmlformats.org/spreadsheetml/2006/main">
  <authors>
    <author>Lone Egebjerg Kressel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Nettoprisindex 2011-2012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Nettoprisindex 2012-2013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Nettoprisindex 2013-2014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Nettoprisindex 2014-2015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Lone Egebjerg Kressel:</t>
        </r>
        <r>
          <rPr>
            <sz val="9"/>
            <color indexed="81"/>
            <rFont val="Tahoma"/>
            <family val="2"/>
          </rPr>
          <t xml:space="preserve">
netttoprisindex 2015-2016
</t>
        </r>
      </text>
    </comment>
  </commentList>
</comments>
</file>

<file path=xl/sharedStrings.xml><?xml version="1.0" encoding="utf-8"?>
<sst xmlns="http://schemas.openxmlformats.org/spreadsheetml/2006/main" count="14" uniqueCount="13">
  <si>
    <t>A3. Økonomiske nøgletal for 2008-2017</t>
  </si>
  <si>
    <t>Mio. kr. 2017-niveau</t>
  </si>
  <si>
    <t>Omkostninger i alt</t>
  </si>
  <si>
    <t>Ordinær finansiering</t>
  </si>
  <si>
    <t>Ekstern finansiering, inkl. årets resultat</t>
  </si>
  <si>
    <t>HUSK at opskrive til aktuelt års niveau (nettoprisindex)</t>
  </si>
  <si>
    <t>2000 = 100</t>
  </si>
  <si>
    <t>NB fra 2015 er index nulstillet (2015 = 100)</t>
  </si>
  <si>
    <t>pr. 2011 er opgørelsen konsekvensændret, så opgørelsesprincippet er ens for hele tidsserien.</t>
  </si>
  <si>
    <t>Omkostninger i alt = omkostninger i alt inkl. finansielle omkostninger, alle delregnskaber</t>
  </si>
  <si>
    <t>Ordinær finansiering= delregnskab 1 indtægter i alt + finansielle indtægter inkl. DR6 og DR9</t>
  </si>
  <si>
    <t>Ekstern finansiering er således ikke et udtryk for eksterne forskningsmidler, men indeholder også årets resultat.</t>
  </si>
  <si>
    <t>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</si>
</sst>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Down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5" fontId="0" fillId="0" borderId="0" xfId="1" applyNumberFormat="1" applyFont="1"/>
    <xf numFmtId="165" fontId="0" fillId="0" borderId="0" xfId="0" applyNumberFormat="1"/>
    <xf numFmtId="165" fontId="0" fillId="3" borderId="0" xfId="1" applyNumberFormat="1" applyFont="1" applyFill="1" applyBorder="1" applyAlignment="1">
      <alignment wrapText="1"/>
    </xf>
    <xf numFmtId="165" fontId="0" fillId="3" borderId="0" xfId="1" applyNumberFormat="1" applyFont="1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164" fontId="0" fillId="3" borderId="0" xfId="1" applyFont="1" applyFill="1" applyBorder="1"/>
    <xf numFmtId="164" fontId="0" fillId="0" borderId="0" xfId="0" applyNumberFormat="1"/>
    <xf numFmtId="164" fontId="0" fillId="3" borderId="0" xfId="1" applyFont="1" applyFill="1"/>
    <xf numFmtId="164" fontId="0" fillId="0" borderId="0" xfId="1" applyFont="1"/>
    <xf numFmtId="3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6</xdr:col>
      <xdr:colOff>7620</xdr:colOff>
      <xdr:row>13</xdr:row>
      <xdr:rowOff>175260</xdr:rowOff>
    </xdr:to>
    <xdr:cxnSp macro="">
      <xdr:nvCxnSpPr>
        <xdr:cNvPr id="2" name="Lige forbindelse 1"/>
        <xdr:cNvCxnSpPr/>
      </xdr:nvCxnSpPr>
      <xdr:spPr>
        <a:xfrm>
          <a:off x="0" y="1562100"/>
          <a:ext cx="5589270" cy="1280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53340</xdr:rowOff>
    </xdr:from>
    <xdr:to>
      <xdr:col>6</xdr:col>
      <xdr:colOff>7620</xdr:colOff>
      <xdr:row>13</xdr:row>
      <xdr:rowOff>152400</xdr:rowOff>
    </xdr:to>
    <xdr:cxnSp macro="">
      <xdr:nvCxnSpPr>
        <xdr:cNvPr id="3" name="Lige forbindelse 2"/>
        <xdr:cNvCxnSpPr/>
      </xdr:nvCxnSpPr>
      <xdr:spPr>
        <a:xfrm flipH="1">
          <a:off x="0" y="1577340"/>
          <a:ext cx="5589270" cy="12420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/>
  </sheetViews>
  <sheetFormatPr defaultColWidth="8.85546875" defaultRowHeight="15" x14ac:dyDescent="0.25"/>
  <cols>
    <col min="1" max="1" width="39.42578125" customWidth="1"/>
    <col min="6" max="6" width="8.85546875" customWidth="1"/>
    <col min="8" max="8" width="10.7109375" customWidth="1"/>
    <col min="9" max="9" width="13.42578125" bestFit="1" customWidth="1"/>
    <col min="10" max="10" width="13.28515625" bestFit="1" customWidth="1"/>
    <col min="11" max="11" width="13" customWidth="1"/>
  </cols>
  <sheetData>
    <row r="1" spans="1:11" s="1" customFormat="1" x14ac:dyDescent="0.25">
      <c r="A1" s="1" t="s">
        <v>0</v>
      </c>
    </row>
    <row r="2" spans="1:11" x14ac:dyDescent="0.25">
      <c r="A2" s="2" t="s">
        <v>1</v>
      </c>
      <c r="B2" s="2">
        <v>2008</v>
      </c>
      <c r="C2" s="2">
        <v>2009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2">
        <v>2017</v>
      </c>
    </row>
    <row r="3" spans="1:11" x14ac:dyDescent="0.25">
      <c r="A3" s="3" t="s">
        <v>2</v>
      </c>
      <c r="B3" s="4">
        <f>5159.21532030075*E9*F9*G9*H9*I16*J16</f>
        <v>5456.3061912451112</v>
      </c>
      <c r="C3" s="4">
        <f>5518.98443371522*E9*F9*G9*H9*I16*J16</f>
        <v>5836.7924317045827</v>
      </c>
      <c r="D3" s="4">
        <f>5632.54436746213*E9*F9*G9*H9*I16*J16</f>
        <v>5956.8916582560596</v>
      </c>
      <c r="E3" s="4">
        <f>5821.897*E9*F9*G9*H9*I16*J16</f>
        <v>6157.1480687957765</v>
      </c>
      <c r="F3" s="4">
        <f>(6163.694+3.142)*F9*G9*H9*I16*J16</f>
        <v>6401.7299306820296</v>
      </c>
      <c r="G3" s="5">
        <f>6298.0739981*G9*H9*I16*J16</f>
        <v>6483.193243955805</v>
      </c>
      <c r="H3" s="4">
        <f>6237.83768986*H9*I16*J16</f>
        <v>6387.1346642052631</v>
      </c>
      <c r="I3" s="5">
        <f>6278*I16*J16</f>
        <v>6384.7259999999997</v>
      </c>
      <c r="J3" s="4">
        <f>6261.75658145*J16</f>
        <v>6336.523824213582</v>
      </c>
      <c r="K3" s="4">
        <v>6521.0678893499799</v>
      </c>
    </row>
    <row r="4" spans="1:11" x14ac:dyDescent="0.25">
      <c r="A4" s="3" t="s">
        <v>3</v>
      </c>
      <c r="B4" s="4">
        <f>3442.60956390977*E9*F9*G9*H9*I16*J16</f>
        <v>3640.8505385864619</v>
      </c>
      <c r="C4" s="4">
        <f>3742.19734860884*E9*F9*G9*H9*I16*J16</f>
        <v>3957.6899381833086</v>
      </c>
      <c r="D4" s="4">
        <f>4075.32667781403*E9*F9*G9*H9*I16*J16</f>
        <v>4310.0023555920961</v>
      </c>
      <c r="E4" s="4">
        <f>4201.578*E9*F9*G9*H9*I16*J16</f>
        <v>4443.523797929578</v>
      </c>
      <c r="F4" s="4">
        <f>(4254.644+69.478)*F9*G9*H9*I16*J16</f>
        <v>4488.827209175116</v>
      </c>
      <c r="G4" s="4">
        <f>4294.58727518*G9*H9*I16*J16</f>
        <v>4420.8180495219813</v>
      </c>
      <c r="H4" s="4">
        <f>4322.60902603*H9*I16*J16</f>
        <v>4426.0667434234592</v>
      </c>
      <c r="I4" s="5">
        <f>4306.84760019*I16*J16</f>
        <v>4380.0640093932298</v>
      </c>
      <c r="J4" s="4">
        <f>4415*J16</f>
        <v>4467.7164179104475</v>
      </c>
      <c r="K4" s="4">
        <v>4497.7318250899998</v>
      </c>
    </row>
    <row r="5" spans="1:11" x14ac:dyDescent="0.25">
      <c r="A5" s="3" t="s">
        <v>4</v>
      </c>
      <c r="B5" s="4">
        <f t="shared" ref="B5:F5" si="0">B3-B4</f>
        <v>1815.4556526586493</v>
      </c>
      <c r="C5" s="4">
        <f t="shared" si="0"/>
        <v>1879.102493521274</v>
      </c>
      <c r="D5" s="4">
        <f t="shared" si="0"/>
        <v>1646.8893026639635</v>
      </c>
      <c r="E5" s="4">
        <f t="shared" si="0"/>
        <v>1713.6242708661985</v>
      </c>
      <c r="F5" s="4">
        <f t="shared" si="0"/>
        <v>1912.9027215069136</v>
      </c>
      <c r="G5" s="6">
        <f>G3-G4</f>
        <v>2062.3751944338237</v>
      </c>
      <c r="H5" s="6">
        <f>H3-H4</f>
        <v>1961.0679207818039</v>
      </c>
      <c r="I5" s="6">
        <f>I3-I4</f>
        <v>2004.6619906067699</v>
      </c>
      <c r="J5" s="6">
        <f>J3-J4</f>
        <v>1868.8074063031345</v>
      </c>
      <c r="K5" s="6">
        <f>K3-K4</f>
        <v>2023.33606425998</v>
      </c>
    </row>
    <row r="6" spans="1:11" x14ac:dyDescent="0.25">
      <c r="B6" s="7"/>
      <c r="C6" s="7"/>
      <c r="D6" s="7"/>
      <c r="E6" s="7"/>
      <c r="F6" s="7"/>
      <c r="G6" s="8"/>
      <c r="H6" s="8"/>
      <c r="I6" s="8"/>
      <c r="J6" s="8"/>
    </row>
    <row r="7" spans="1:11" x14ac:dyDescent="0.25">
      <c r="B7" s="7"/>
      <c r="C7" s="7"/>
      <c r="D7" s="7"/>
      <c r="E7" s="7"/>
      <c r="F7" s="7"/>
      <c r="G7" s="8"/>
      <c r="H7" s="8"/>
      <c r="I7" s="8"/>
      <c r="J7" s="8"/>
    </row>
    <row r="8" spans="1:11" s="7" customFormat="1" x14ac:dyDescent="0.25">
      <c r="A8" s="9" t="s">
        <v>2</v>
      </c>
      <c r="B8" s="10">
        <f t="shared" ref="B8:E8" si="1">B4+B5</f>
        <v>5456.3061912451112</v>
      </c>
      <c r="C8" s="10">
        <f t="shared" si="1"/>
        <v>5836.7924317045827</v>
      </c>
      <c r="D8" s="10">
        <f t="shared" si="1"/>
        <v>5956.8916582560596</v>
      </c>
      <c r="E8" s="10">
        <f t="shared" si="1"/>
        <v>6157.1480687957765</v>
      </c>
      <c r="F8" s="10">
        <f>F4+F5</f>
        <v>6401.7299306820296</v>
      </c>
      <c r="G8" s="10">
        <f>G4+G5</f>
        <v>6483.193243955805</v>
      </c>
      <c r="H8" s="10">
        <f>H4+H5</f>
        <v>6387.1346642052631</v>
      </c>
      <c r="I8" s="10">
        <f>I4+I5</f>
        <v>6384.7259999999997</v>
      </c>
      <c r="J8" s="7">
        <f>J4+J5</f>
        <v>6336.523824213582</v>
      </c>
    </row>
    <row r="9" spans="1:11" ht="30" x14ac:dyDescent="0.25">
      <c r="A9" s="11" t="s">
        <v>5</v>
      </c>
      <c r="B9" s="12"/>
      <c r="C9" s="12"/>
      <c r="D9" s="12" t="s">
        <v>6</v>
      </c>
      <c r="E9" s="13">
        <f>1/127.8*130.2</f>
        <v>1.0187793427230045</v>
      </c>
      <c r="F9" s="13">
        <f>1/130.2*131.3</f>
        <v>1.0084485407066055</v>
      </c>
      <c r="G9" s="13">
        <f>1/131.3*132</f>
        <v>1.0053313023610053</v>
      </c>
      <c r="H9" s="13">
        <f>1/132*132.9</f>
        <v>1.0068181818181818</v>
      </c>
      <c r="I9" s="13">
        <v>1.0049999999999999</v>
      </c>
      <c r="J9" s="14"/>
    </row>
    <row r="10" spans="1:11" x14ac:dyDescent="0.25">
      <c r="A10" s="12" t="s">
        <v>7</v>
      </c>
      <c r="B10" s="12"/>
      <c r="C10" s="12"/>
      <c r="D10" s="12"/>
      <c r="E10" s="13"/>
      <c r="F10" s="13"/>
      <c r="G10" s="15"/>
      <c r="H10" s="16"/>
      <c r="I10" s="16"/>
    </row>
    <row r="11" spans="1:11" x14ac:dyDescent="0.25">
      <c r="A11" s="12" t="s">
        <v>8</v>
      </c>
      <c r="B11" s="12"/>
      <c r="C11" s="12"/>
      <c r="D11" s="12"/>
      <c r="E11" s="13"/>
      <c r="F11" s="13"/>
      <c r="G11" s="15"/>
      <c r="H11" s="16"/>
      <c r="I11" s="16"/>
    </row>
    <row r="12" spans="1:11" x14ac:dyDescent="0.25">
      <c r="A12" s="12" t="s">
        <v>9</v>
      </c>
      <c r="B12" s="12"/>
      <c r="C12" s="12"/>
      <c r="D12" s="12"/>
      <c r="E12" s="13"/>
      <c r="F12" s="13"/>
      <c r="G12" s="15"/>
      <c r="H12" s="16"/>
      <c r="I12" s="16"/>
    </row>
    <row r="13" spans="1:11" x14ac:dyDescent="0.25">
      <c r="A13" s="12" t="s">
        <v>10</v>
      </c>
      <c r="B13" s="12"/>
      <c r="C13" s="12"/>
      <c r="D13" s="12"/>
      <c r="E13" s="13"/>
      <c r="F13" s="13"/>
      <c r="G13" s="15"/>
      <c r="H13" s="16"/>
      <c r="I13" s="16"/>
    </row>
    <row r="14" spans="1:11" x14ac:dyDescent="0.25">
      <c r="A14" s="12" t="s">
        <v>11</v>
      </c>
      <c r="B14" s="12"/>
      <c r="C14" s="12"/>
      <c r="D14" s="12"/>
      <c r="E14" s="13"/>
      <c r="F14" s="13"/>
      <c r="G14" s="15"/>
      <c r="H14" s="16"/>
      <c r="I14" s="16"/>
    </row>
    <row r="15" spans="1:11" x14ac:dyDescent="0.25">
      <c r="E15" s="16"/>
      <c r="F15" s="16"/>
      <c r="G15" s="16"/>
      <c r="H15" s="16"/>
      <c r="I15" s="16"/>
    </row>
    <row r="16" spans="1:11" x14ac:dyDescent="0.25">
      <c r="A16" s="11"/>
      <c r="B16" s="12"/>
      <c r="C16" s="12"/>
      <c r="D16" s="12" t="s">
        <v>12</v>
      </c>
      <c r="E16" s="13">
        <f>1/96*97.8</f>
        <v>1.0187499999999998</v>
      </c>
      <c r="F16" s="13">
        <f>1/97.8*98.6</f>
        <v>1.0081799591002045</v>
      </c>
      <c r="G16" s="13">
        <f>1/98.6*99.4</f>
        <v>1.0081135902636917</v>
      </c>
      <c r="H16" s="13">
        <f>1/99.4*100</f>
        <v>1.0060362173038229</v>
      </c>
      <c r="I16" s="13">
        <f>1/100*100.5</f>
        <v>1.0050000000000001</v>
      </c>
      <c r="J16" s="13">
        <f>1/100.5*101.7</f>
        <v>1.0119402985074626</v>
      </c>
    </row>
    <row r="17" spans="5:10" x14ac:dyDescent="0.25">
      <c r="E17" s="7"/>
      <c r="F17" s="7"/>
      <c r="G17" s="17"/>
      <c r="H17" s="7"/>
      <c r="I17" s="17"/>
      <c r="J17" s="7"/>
    </row>
  </sheetData>
  <printOptions gridLines="1"/>
  <pageMargins left="0.7" right="0.7" top="0.75" bottom="0.75" header="0.3" footer="0.3"/>
  <pageSetup paperSize="9" scale="97" fitToHeight="0" orientation="landscape" r:id="rId1"/>
  <headerFooter>
    <oddHeader>&amp;L&amp;Z&amp;F&amp;A&amp;R09.06.2016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2018-07-02T13:28:39Z</dcterms:created>
  <dcterms:modified xsi:type="dcterms:W3CDTF">2018-07-03T09:03:06Z</dcterms:modified>
</cp:coreProperties>
</file>