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d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G13" i="1" s="1"/>
  <c r="F12" i="1"/>
  <c r="E12" i="1"/>
  <c r="D12" i="1"/>
  <c r="C12" i="1"/>
  <c r="G12" i="1" s="1"/>
  <c r="B12" i="1"/>
  <c r="F11" i="1"/>
  <c r="E11" i="1"/>
  <c r="D11" i="1"/>
  <c r="C11" i="1"/>
  <c r="B11" i="1"/>
  <c r="G11" i="1" s="1"/>
  <c r="F10" i="1"/>
  <c r="F14" i="1" s="1"/>
  <c r="E10" i="1"/>
  <c r="E14" i="1" s="1"/>
  <c r="D10" i="1"/>
  <c r="D14" i="1" s="1"/>
  <c r="C10" i="1"/>
  <c r="C14" i="1" s="1"/>
  <c r="B10" i="1"/>
  <c r="B14" i="1" s="1"/>
  <c r="F7" i="1"/>
  <c r="E7" i="1"/>
  <c r="D7" i="1"/>
  <c r="C7" i="1"/>
  <c r="B7" i="1"/>
  <c r="G7" i="1" s="1"/>
  <c r="F6" i="1"/>
  <c r="E6" i="1"/>
  <c r="D6" i="1"/>
  <c r="C6" i="1"/>
  <c r="B6" i="1"/>
  <c r="G6" i="1" s="1"/>
  <c r="F5" i="1"/>
  <c r="E5" i="1"/>
  <c r="D5" i="1"/>
  <c r="C5" i="1"/>
  <c r="B5" i="1"/>
  <c r="G5" i="1" s="1"/>
  <c r="F4" i="1"/>
  <c r="F8" i="1" s="1"/>
  <c r="E4" i="1"/>
  <c r="E8" i="1" s="1"/>
  <c r="D4" i="1"/>
  <c r="D8" i="1" s="1"/>
  <c r="C4" i="1"/>
  <c r="C8" i="1" s="1"/>
  <c r="B4" i="1"/>
  <c r="G4" i="1" s="1"/>
  <c r="G8" i="1" s="1"/>
  <c r="B8" i="1" l="1"/>
  <c r="G10" i="1"/>
  <c r="G14" i="1" s="1"/>
</calcChain>
</file>

<file path=xl/sharedStrings.xml><?xml version="1.0" encoding="utf-8"?>
<sst xmlns="http://schemas.openxmlformats.org/spreadsheetml/2006/main" count="18" uniqueCount="12">
  <si>
    <t>D3. Eksterne forskningsmidler fordelt på finansieringskilde og fakultet 2016 - 2017</t>
  </si>
  <si>
    <t>Mio. kr. årets priser</t>
  </si>
  <si>
    <t>Arts</t>
  </si>
  <si>
    <t>Science and Technology</t>
  </si>
  <si>
    <t>Health</t>
  </si>
  <si>
    <t>Aarhus BSS</t>
  </si>
  <si>
    <t>Fælles-området</t>
  </si>
  <si>
    <t>I alt</t>
  </si>
  <si>
    <t>Danske offentlige kilder</t>
  </si>
  <si>
    <t>Danske private kilder</t>
  </si>
  <si>
    <t>EU</t>
  </si>
  <si>
    <t>Øvrige udenlandske kilder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</si>
</sst>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 applyAlignment="1">
      <alignment horizontal="left" wrapText="1"/>
    </xf>
    <xf numFmtId="165" fontId="2" fillId="2" borderId="2" xfId="1" applyNumberFormat="1" applyFont="1" applyFill="1" applyBorder="1" applyAlignment="1">
      <alignment horizontal="center" wrapText="1"/>
    </xf>
    <xf numFmtId="165" fontId="2" fillId="2" borderId="3" xfId="1" applyNumberFormat="1" applyFont="1" applyFill="1" applyBorder="1" applyAlignment="1">
      <alignment horizontal="center" wrapText="1"/>
    </xf>
    <xf numFmtId="165" fontId="2" fillId="2" borderId="4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0" fillId="4" borderId="1" xfId="0" applyFill="1" applyBorder="1" applyAlignment="1">
      <alignment horizontal="left"/>
    </xf>
    <xf numFmtId="165" fontId="0" fillId="4" borderId="1" xfId="1" applyNumberFormat="1" applyFont="1" applyFill="1" applyBorder="1"/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/>
  </sheetViews>
  <sheetFormatPr defaultRowHeight="15" x14ac:dyDescent="0.25"/>
  <cols>
    <col min="1" max="1" width="31.5703125" style="14" customWidth="1"/>
    <col min="2" max="2" width="9.28515625" customWidth="1"/>
    <col min="3" max="3" width="13.7109375" customWidth="1"/>
    <col min="4" max="4" width="7.85546875" customWidth="1"/>
    <col min="5" max="5" width="8" customWidth="1"/>
    <col min="6" max="6" width="12.140625" customWidth="1"/>
    <col min="7" max="7" width="7" customWidth="1"/>
  </cols>
  <sheetData>
    <row r="1" spans="1:7" s="2" customFormat="1" x14ac:dyDescent="0.25">
      <c r="A1" s="1" t="s">
        <v>0</v>
      </c>
    </row>
    <row r="2" spans="1:7" s="7" customFormat="1" ht="32.25" customHeight="1" x14ac:dyDescent="0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x14ac:dyDescent="0.25">
      <c r="A3" s="8">
        <v>2016</v>
      </c>
      <c r="B3" s="9"/>
      <c r="C3" s="9"/>
      <c r="D3" s="9"/>
      <c r="E3" s="9"/>
      <c r="F3" s="9"/>
      <c r="G3" s="9"/>
    </row>
    <row r="4" spans="1:7" x14ac:dyDescent="0.25">
      <c r="A4" s="10" t="s">
        <v>8</v>
      </c>
      <c r="B4" s="11">
        <f>94365260.78/1000000</f>
        <v>94.36526078</v>
      </c>
      <c r="C4" s="11">
        <f>678839855.06/1000000</f>
        <v>678.83985505999999</v>
      </c>
      <c r="D4" s="11">
        <f>134770265.23/1000000</f>
        <v>134.77026522999998</v>
      </c>
      <c r="E4" s="11">
        <f>87937785.98/1000000</f>
        <v>87.937785980000001</v>
      </c>
      <c r="F4" s="11">
        <f>1406960.68/1000000+1</f>
        <v>2.4069606800000001</v>
      </c>
      <c r="G4" s="11">
        <f>SUM(B4:F4)</f>
        <v>998.32012772999985</v>
      </c>
    </row>
    <row r="5" spans="1:7" x14ac:dyDescent="0.25">
      <c r="A5" s="10" t="s">
        <v>9</v>
      </c>
      <c r="B5" s="11">
        <f>42254199.93/1000000</f>
        <v>42.254199929999999</v>
      </c>
      <c r="C5" s="11">
        <f>177553811/1000000</f>
        <v>177.553811</v>
      </c>
      <c r="D5" s="11">
        <f>159438868.26/1000000</f>
        <v>159.43886825999999</v>
      </c>
      <c r="E5" s="11">
        <f>44793957.67/1000000</f>
        <v>44.793957670000005</v>
      </c>
      <c r="F5" s="11">
        <f>339071.28/1000000</f>
        <v>0.33907128000000003</v>
      </c>
      <c r="G5" s="11">
        <f>SUM(B5:F5)</f>
        <v>424.37990813999994</v>
      </c>
    </row>
    <row r="6" spans="1:7" x14ac:dyDescent="0.25">
      <c r="A6" s="10" t="s">
        <v>10</v>
      </c>
      <c r="B6" s="11">
        <f>13845408.37/1000000</f>
        <v>13.845408369999999</v>
      </c>
      <c r="C6" s="11">
        <f>123423634.41/1000000</f>
        <v>123.42363440999999</v>
      </c>
      <c r="D6" s="11">
        <f>15432729.61/1000000</f>
        <v>15.432729609999999</v>
      </c>
      <c r="E6" s="11">
        <f>15211582.28/1000000</f>
        <v>15.21158228</v>
      </c>
      <c r="F6" s="11">
        <f>21493517.17/1000000</f>
        <v>21.493517170000001</v>
      </c>
      <c r="G6" s="11">
        <f>SUM(B6:F6)</f>
        <v>189.40687183999995</v>
      </c>
    </row>
    <row r="7" spans="1:7" x14ac:dyDescent="0.25">
      <c r="A7" s="10" t="s">
        <v>11</v>
      </c>
      <c r="B7" s="11">
        <f>2495300.42/1000000</f>
        <v>2.49530042</v>
      </c>
      <c r="C7" s="11">
        <f>46045697.75/1000000</f>
        <v>46.045697750000002</v>
      </c>
      <c r="D7" s="11">
        <f>12318814.52/1000000</f>
        <v>12.31881452</v>
      </c>
      <c r="E7" s="11">
        <f>8529018.33/1000000</f>
        <v>8.5290183299999995</v>
      </c>
      <c r="F7" s="11">
        <f>292742.29/1000000</f>
        <v>0.29274228999999996</v>
      </c>
      <c r="G7" s="11">
        <f>SUM(B7:F7)</f>
        <v>69.681573310000005</v>
      </c>
    </row>
    <row r="8" spans="1:7" x14ac:dyDescent="0.25">
      <c r="A8" s="12" t="s">
        <v>7</v>
      </c>
      <c r="B8" s="13">
        <f t="shared" ref="B8:G8" si="0">SUM(B4:B7)</f>
        <v>152.96016950000001</v>
      </c>
      <c r="C8" s="13">
        <f t="shared" si="0"/>
        <v>1025.86299822</v>
      </c>
      <c r="D8" s="13">
        <f t="shared" si="0"/>
        <v>321.96067762000001</v>
      </c>
      <c r="E8" s="13">
        <f t="shared" si="0"/>
        <v>156.47234426</v>
      </c>
      <c r="F8" s="13">
        <f t="shared" si="0"/>
        <v>24.53229142</v>
      </c>
      <c r="G8" s="13">
        <f t="shared" si="0"/>
        <v>1681.7884810199996</v>
      </c>
    </row>
    <row r="9" spans="1:7" x14ac:dyDescent="0.25">
      <c r="A9" s="8">
        <v>2017</v>
      </c>
      <c r="B9" s="9"/>
      <c r="C9" s="9"/>
      <c r="D9" s="9"/>
      <c r="E9" s="9"/>
      <c r="F9" s="9"/>
      <c r="G9" s="9"/>
    </row>
    <row r="10" spans="1:7" x14ac:dyDescent="0.25">
      <c r="A10" s="10" t="s">
        <v>8</v>
      </c>
      <c r="B10" s="11">
        <f>104684855.6/1000000</f>
        <v>104.68485559999999</v>
      </c>
      <c r="C10" s="11">
        <f>664649166.289999/1000000</f>
        <v>664.64916628999902</v>
      </c>
      <c r="D10" s="11">
        <f>123881697.81/1000000</f>
        <v>123.88169781000001</v>
      </c>
      <c r="E10" s="11">
        <f>92022118.67/1000000</f>
        <v>92.022118669999998</v>
      </c>
      <c r="F10" s="11">
        <f>1171993.89/1000000</f>
        <v>1.17199389</v>
      </c>
      <c r="G10" s="11">
        <f>SUM(B10:F10)</f>
        <v>986.40983225999901</v>
      </c>
    </row>
    <row r="11" spans="1:7" x14ac:dyDescent="0.25">
      <c r="A11" s="10" t="s">
        <v>9</v>
      </c>
      <c r="B11" s="11">
        <f>62043507.15/1000000</f>
        <v>62.043507149999996</v>
      </c>
      <c r="C11" s="11">
        <f>216574307.79/1000000</f>
        <v>216.57430778999998</v>
      </c>
      <c r="D11" s="11">
        <f>172280160.27/1000000</f>
        <v>172.28016027000001</v>
      </c>
      <c r="E11" s="11">
        <f>54406715.17/1000000</f>
        <v>54.406715169999998</v>
      </c>
      <c r="F11" s="11">
        <f>-51186.49/1000000</f>
        <v>-5.1186490000000001E-2</v>
      </c>
      <c r="G11" s="11">
        <f>SUM(B11:F11)</f>
        <v>505.25350388999993</v>
      </c>
    </row>
    <row r="12" spans="1:7" x14ac:dyDescent="0.25">
      <c r="A12" s="10" t="s">
        <v>10</v>
      </c>
      <c r="B12" s="11">
        <f>20357812.33/1000000</f>
        <v>20.357812329999998</v>
      </c>
      <c r="C12" s="11">
        <f>120928291.58/1000000</f>
        <v>120.92829157999999</v>
      </c>
      <c r="D12" s="11">
        <f>18485218.76/1000000</f>
        <v>18.485218760000002</v>
      </c>
      <c r="E12" s="11">
        <f>16277872.95/1000000</f>
        <v>16.277872949999999</v>
      </c>
      <c r="F12" s="11">
        <f>21137820.48/1000000</f>
        <v>21.137820480000002</v>
      </c>
      <c r="G12" s="11">
        <f>SUM(B12:F12)</f>
        <v>197.18701609999999</v>
      </c>
    </row>
    <row r="13" spans="1:7" x14ac:dyDescent="0.25">
      <c r="A13" s="10" t="s">
        <v>11</v>
      </c>
      <c r="B13" s="11">
        <f>2606463.93/1000000</f>
        <v>2.6064639300000003</v>
      </c>
      <c r="C13" s="11">
        <f>46924037.93/1000000</f>
        <v>46.924037929999997</v>
      </c>
      <c r="D13" s="11">
        <f>11647563.64/1000000</f>
        <v>11.647563640000001</v>
      </c>
      <c r="E13" s="11">
        <f>9845304.73/1000000</f>
        <v>9.8453047300000005</v>
      </c>
      <c r="F13" s="11">
        <f>56516.65/1000000</f>
        <v>5.6516650000000002E-2</v>
      </c>
      <c r="G13" s="11">
        <f>SUM(B13:F13)</f>
        <v>71.079886880000004</v>
      </c>
    </row>
    <row r="14" spans="1:7" x14ac:dyDescent="0.25">
      <c r="A14" s="12" t="s">
        <v>7</v>
      </c>
      <c r="B14" s="13">
        <f t="shared" ref="B14:G14" si="1">SUM(B10:B13)</f>
        <v>189.69263900999997</v>
      </c>
      <c r="C14" s="13">
        <f t="shared" si="1"/>
        <v>1049.0758035899989</v>
      </c>
      <c r="D14" s="13">
        <f t="shared" si="1"/>
        <v>326.29464048</v>
      </c>
      <c r="E14" s="13">
        <f t="shared" si="1"/>
        <v>172.55201151999998</v>
      </c>
      <c r="F14" s="13">
        <f t="shared" si="1"/>
        <v>22.315144530000001</v>
      </c>
      <c r="G14" s="13">
        <f t="shared" si="1"/>
        <v>1759.9302391299989</v>
      </c>
    </row>
  </sheetData>
  <printOptions gridLines="1"/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2018-07-02T13:42:31Z</dcterms:created>
  <dcterms:modified xsi:type="dcterms:W3CDTF">2018-07-03T09:25:38Z</dcterms:modified>
</cp:coreProperties>
</file>