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g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8" i="1" s="1"/>
  <c r="D32" i="1"/>
  <c r="D31" i="1"/>
  <c r="E29" i="1"/>
  <c r="E31" i="1" s="1"/>
  <c r="D28" i="1"/>
  <c r="E26" i="1"/>
  <c r="E33" i="1" s="1"/>
  <c r="D25" i="1"/>
  <c r="D24" i="1"/>
  <c r="D23" i="1"/>
  <c r="D22" i="1"/>
  <c r="D21" i="1"/>
  <c r="D26" i="1" s="1"/>
  <c r="D33" i="1" s="1"/>
  <c r="D20" i="1"/>
  <c r="E14" i="1"/>
  <c r="E17" i="1" s="1"/>
  <c r="D14" i="1"/>
  <c r="D17" i="1" s="1"/>
  <c r="D34" i="1" s="1"/>
  <c r="D39" i="1" s="1"/>
  <c r="E34" i="1" l="1"/>
  <c r="E39" i="1" s="1"/>
</calcChain>
</file>

<file path=xl/sharedStrings.xml><?xml version="1.0" encoding="utf-8"?>
<sst xmlns="http://schemas.openxmlformats.org/spreadsheetml/2006/main" count="42" uniqueCount="41">
  <si>
    <t>G2. Indtægter og omkostninger fordelt på primære kategorier (internt regnskab) 2016-2017</t>
  </si>
  <si>
    <t>Mio. kr. årets priser</t>
  </si>
  <si>
    <t>Regnskab 2016</t>
  </si>
  <si>
    <t>Regnskab 2017</t>
  </si>
  <si>
    <t>Ordinære driftsindtægter</t>
  </si>
  <si>
    <t>Finanslovstilskud</t>
  </si>
  <si>
    <t>Heltidsuddannelse</t>
  </si>
  <si>
    <t>Deltidsuddannelse</t>
  </si>
  <si>
    <t>Udv.studerende</t>
  </si>
  <si>
    <t>Fripladser og stipendier</t>
  </si>
  <si>
    <t>Færdiggørelsesbonus</t>
  </si>
  <si>
    <t>Effektiviseringer</t>
  </si>
  <si>
    <t>Basisforskning</t>
  </si>
  <si>
    <t>Myndighedsopgaver</t>
  </si>
  <si>
    <t>Øvrige formål</t>
  </si>
  <si>
    <t>Finanslovstilskud i alt</t>
  </si>
  <si>
    <t>Eksterne tilskud</t>
  </si>
  <si>
    <t>Salg og øvrige driftsindtægter</t>
  </si>
  <si>
    <t>Ordinære driftsindtægter i alt</t>
  </si>
  <si>
    <t>Ordinære driftsomkostninger</t>
  </si>
  <si>
    <t>Lønninger</t>
  </si>
  <si>
    <t>VIP</t>
  </si>
  <si>
    <t>Ph.d.</t>
  </si>
  <si>
    <t>DVIP</t>
  </si>
  <si>
    <t>TAP</t>
  </si>
  <si>
    <t>DTAP</t>
  </si>
  <si>
    <t>Anden løn</t>
  </si>
  <si>
    <t>Lønninger i alt</t>
  </si>
  <si>
    <t>Øvrige driftsomkostninger</t>
  </si>
  <si>
    <t>Husleje</t>
  </si>
  <si>
    <t>Andre ordinære driftsomkostninger</t>
  </si>
  <si>
    <t>Omkostningsreducerende konti*</t>
  </si>
  <si>
    <t>Øvrige driftsomkostninger i alt</t>
  </si>
  <si>
    <t>Afskrivninger i alt</t>
  </si>
  <si>
    <t>Resultat af ordinær drift</t>
  </si>
  <si>
    <t>Finansielle poster</t>
  </si>
  <si>
    <t>Finansielle indtægter</t>
  </si>
  <si>
    <t>Finansielle omkostninger</t>
  </si>
  <si>
    <t>Finansielle poster i alt</t>
  </si>
  <si>
    <t>Årets resultat</t>
  </si>
  <si>
    <t>* De omkostningsreducerende konti skal sikre, at der ved transaktioner internt på universitetet ikke sker en opblæsning af regnskabet, ved internt salg, overførsel af overhead eller lignende.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</si>
</sst>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#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0" fontId="2" fillId="2" borderId="1" xfId="0" applyFont="1" applyFill="1" applyBorder="1"/>
    <xf numFmtId="165" fontId="2" fillId="2" borderId="1" xfId="1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right"/>
    </xf>
    <xf numFmtId="0" fontId="3" fillId="3" borderId="1" xfId="0" applyFont="1" applyFill="1" applyBorder="1"/>
    <xf numFmtId="165" fontId="3" fillId="3" borderId="1" xfId="1" applyNumberFormat="1" applyFont="1" applyFill="1" applyBorder="1"/>
    <xf numFmtId="166" fontId="3" fillId="3" borderId="1" xfId="1" applyNumberFormat="1" applyFont="1" applyFill="1" applyBorder="1"/>
    <xf numFmtId="0" fontId="0" fillId="4" borderId="1" xfId="0" applyFill="1" applyBorder="1"/>
    <xf numFmtId="165" fontId="0" fillId="4" borderId="1" xfId="1" applyNumberFormat="1" applyFont="1" applyFill="1" applyBorder="1"/>
    <xf numFmtId="166" fontId="0" fillId="4" borderId="1" xfId="1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5" fontId="0" fillId="0" borderId="0" xfId="0" applyNumberFormat="1"/>
    <xf numFmtId="0" fontId="3" fillId="5" borderId="1" xfId="0" applyFont="1" applyFill="1" applyBorder="1"/>
    <xf numFmtId="165" fontId="3" fillId="5" borderId="1" xfId="1" applyNumberFormat="1" applyFont="1" applyFill="1" applyBorder="1"/>
    <xf numFmtId="166" fontId="3" fillId="5" borderId="1" xfId="1" applyNumberFormat="1" applyFont="1" applyFill="1" applyBorder="1"/>
    <xf numFmtId="165" fontId="0" fillId="0" borderId="0" xfId="1" applyNumberFormat="1" applyFont="1"/>
    <xf numFmtId="3" fontId="0" fillId="0" borderId="1" xfId="0" applyNumberFormat="1" applyBorder="1"/>
    <xf numFmtId="3" fontId="3" fillId="5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166" fontId="0" fillId="3" borderId="1" xfId="1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166" fontId="3" fillId="4" borderId="1" xfId="1" applyNumberFormat="1" applyFont="1" applyFill="1" applyBorder="1"/>
    <xf numFmtId="166" fontId="0" fillId="0" borderId="0" xfId="1" applyNumberFormat="1" applyFont="1"/>
    <xf numFmtId="0" fontId="4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/>
  </sheetViews>
  <sheetFormatPr defaultRowHeight="15" x14ac:dyDescent="0.25"/>
  <cols>
    <col min="3" max="3" width="37.140625" customWidth="1"/>
    <col min="4" max="4" width="17.85546875" style="20" customWidth="1"/>
    <col min="5" max="5" width="15.7109375" style="29" customWidth="1"/>
    <col min="6" max="6" width="17.7109375" customWidth="1"/>
  </cols>
  <sheetData>
    <row r="1" spans="1:6" s="1" customFormat="1" x14ac:dyDescent="0.25">
      <c r="A1" s="1" t="s">
        <v>0</v>
      </c>
      <c r="D1" s="2"/>
      <c r="E1" s="3"/>
    </row>
    <row r="2" spans="1:6" x14ac:dyDescent="0.25">
      <c r="A2" s="4" t="s">
        <v>1</v>
      </c>
      <c r="B2" s="4"/>
      <c r="C2" s="4"/>
      <c r="D2" s="5" t="s">
        <v>2</v>
      </c>
      <c r="E2" s="6" t="s">
        <v>3</v>
      </c>
    </row>
    <row r="3" spans="1:6" x14ac:dyDescent="0.25">
      <c r="A3" s="7" t="s">
        <v>4</v>
      </c>
      <c r="B3" s="7"/>
      <c r="C3" s="7"/>
      <c r="D3" s="8"/>
      <c r="E3" s="9"/>
    </row>
    <row r="4" spans="1:6" x14ac:dyDescent="0.25">
      <c r="A4" s="10"/>
      <c r="B4" s="10" t="s">
        <v>5</v>
      </c>
      <c r="C4" s="10"/>
      <c r="D4" s="11"/>
      <c r="E4" s="12"/>
    </row>
    <row r="5" spans="1:6" x14ac:dyDescent="0.25">
      <c r="A5" s="13"/>
      <c r="B5" s="13"/>
      <c r="C5" s="13" t="s">
        <v>6</v>
      </c>
      <c r="D5" s="14">
        <v>1641.6627523700001</v>
      </c>
      <c r="E5" s="15">
        <v>1628507987.7400002</v>
      </c>
    </row>
    <row r="6" spans="1:6" x14ac:dyDescent="0.25">
      <c r="A6" s="13"/>
      <c r="B6" s="13"/>
      <c r="C6" s="13" t="s">
        <v>7</v>
      </c>
      <c r="D6" s="14">
        <v>21.732534680000004</v>
      </c>
      <c r="E6" s="15">
        <v>19894379.290000003</v>
      </c>
    </row>
    <row r="7" spans="1:6" x14ac:dyDescent="0.25">
      <c r="A7" s="13"/>
      <c r="B7" s="13"/>
      <c r="C7" s="13" t="s">
        <v>8</v>
      </c>
      <c r="D7" s="14">
        <v>13.61499317</v>
      </c>
      <c r="E7" s="15">
        <v>9990005.1900000013</v>
      </c>
    </row>
    <row r="8" spans="1:6" x14ac:dyDescent="0.25">
      <c r="A8" s="13"/>
      <c r="B8" s="13"/>
      <c r="C8" s="13" t="s">
        <v>9</v>
      </c>
      <c r="D8" s="14">
        <v>11.35217201</v>
      </c>
      <c r="E8" s="15">
        <v>12486262.379999999</v>
      </c>
    </row>
    <row r="9" spans="1:6" x14ac:dyDescent="0.25">
      <c r="A9" s="13"/>
      <c r="B9" s="13"/>
      <c r="C9" s="13" t="s">
        <v>10</v>
      </c>
      <c r="D9" s="14">
        <v>181.70957370000002</v>
      </c>
      <c r="E9" s="15">
        <v>168587009.89000002</v>
      </c>
    </row>
    <row r="10" spans="1:6" x14ac:dyDescent="0.25">
      <c r="A10" s="13"/>
      <c r="B10" s="13"/>
      <c r="C10" s="13" t="s">
        <v>11</v>
      </c>
      <c r="D10" s="14">
        <v>-61.379790160000013</v>
      </c>
      <c r="E10" s="15">
        <v>-62275060.20000001</v>
      </c>
    </row>
    <row r="11" spans="1:6" x14ac:dyDescent="0.25">
      <c r="A11" s="13"/>
      <c r="B11" s="13"/>
      <c r="C11" s="13" t="s">
        <v>12</v>
      </c>
      <c r="D11" s="14">
        <v>2012.1709642099997</v>
      </c>
      <c r="E11" s="15">
        <v>2036895345.4600005</v>
      </c>
      <c r="F11" s="16"/>
    </row>
    <row r="12" spans="1:6" x14ac:dyDescent="0.25">
      <c r="A12" s="13"/>
      <c r="B12" s="13"/>
      <c r="C12" s="13" t="s">
        <v>13</v>
      </c>
      <c r="D12" s="14">
        <v>189.422</v>
      </c>
      <c r="E12" s="15">
        <v>184447096.17000005</v>
      </c>
    </row>
    <row r="13" spans="1:6" x14ac:dyDescent="0.25">
      <c r="A13" s="13"/>
      <c r="B13" s="13"/>
      <c r="C13" s="13" t="s">
        <v>14</v>
      </c>
      <c r="D13" s="14">
        <v>100.11497538999998</v>
      </c>
      <c r="E13" s="15">
        <v>147112879.03</v>
      </c>
    </row>
    <row r="14" spans="1:6" x14ac:dyDescent="0.25">
      <c r="A14" s="13"/>
      <c r="B14" s="13" t="s">
        <v>15</v>
      </c>
      <c r="C14" s="13"/>
      <c r="D14" s="14">
        <f>SUM(D5:D13)</f>
        <v>4110.4001753700004</v>
      </c>
      <c r="E14" s="15">
        <f>SUM(E5:E13)</f>
        <v>4145645904.9500012</v>
      </c>
    </row>
    <row r="15" spans="1:6" x14ac:dyDescent="0.25">
      <c r="A15" s="10"/>
      <c r="B15" s="10" t="s">
        <v>16</v>
      </c>
      <c r="C15" s="10"/>
      <c r="D15" s="11">
        <v>1802.1795604600011</v>
      </c>
      <c r="E15" s="12">
        <v>1895817994.0000019</v>
      </c>
    </row>
    <row r="16" spans="1:6" x14ac:dyDescent="0.25">
      <c r="A16" s="10"/>
      <c r="B16" s="10" t="s">
        <v>17</v>
      </c>
      <c r="C16" s="10"/>
      <c r="D16" s="11">
        <v>490.63745378000004</v>
      </c>
      <c r="E16" s="12">
        <v>492064724.44</v>
      </c>
    </row>
    <row r="17" spans="1:6" x14ac:dyDescent="0.25">
      <c r="A17" s="17" t="s">
        <v>18</v>
      </c>
      <c r="B17" s="17"/>
      <c r="C17" s="17"/>
      <c r="D17" s="18">
        <f>D14+D15+D16</f>
        <v>6403.2171896100017</v>
      </c>
      <c r="E17" s="19">
        <f>E14+E15+E16</f>
        <v>6533528623.3900023</v>
      </c>
      <c r="F17" s="20"/>
    </row>
    <row r="18" spans="1:6" x14ac:dyDescent="0.25">
      <c r="A18" s="7" t="s">
        <v>19</v>
      </c>
      <c r="B18" s="7"/>
      <c r="C18" s="7"/>
      <c r="D18" s="8"/>
      <c r="E18" s="9"/>
    </row>
    <row r="19" spans="1:6" x14ac:dyDescent="0.25">
      <c r="A19" s="10"/>
      <c r="B19" s="10" t="s">
        <v>20</v>
      </c>
      <c r="C19" s="10"/>
      <c r="D19" s="11"/>
      <c r="E19" s="12"/>
    </row>
    <row r="20" spans="1:6" x14ac:dyDescent="0.25">
      <c r="A20" s="13"/>
      <c r="B20" s="13"/>
      <c r="C20" s="13" t="s">
        <v>21</v>
      </c>
      <c r="D20" s="14">
        <f>1766459434.18/1000000</f>
        <v>1766.45943418</v>
      </c>
      <c r="E20" s="15">
        <v>1799934546.17998</v>
      </c>
    </row>
    <row r="21" spans="1:6" x14ac:dyDescent="0.25">
      <c r="A21" s="13"/>
      <c r="B21" s="13"/>
      <c r="C21" s="13" t="s">
        <v>22</v>
      </c>
      <c r="D21" s="14">
        <f>379011001.67/1000000</f>
        <v>379.01100167000004</v>
      </c>
      <c r="E21" s="15">
        <v>376402419.27999699</v>
      </c>
    </row>
    <row r="22" spans="1:6" x14ac:dyDescent="0.25">
      <c r="A22" s="13"/>
      <c r="B22" s="13"/>
      <c r="C22" s="13" t="s">
        <v>23</v>
      </c>
      <c r="D22" s="14">
        <f>205583799.28/1000000</f>
        <v>205.58379927999999</v>
      </c>
      <c r="E22" s="15">
        <v>189790511.15000099</v>
      </c>
    </row>
    <row r="23" spans="1:6" x14ac:dyDescent="0.25">
      <c r="A23" s="13"/>
      <c r="B23" s="13"/>
      <c r="C23" s="13" t="s">
        <v>24</v>
      </c>
      <c r="D23" s="14">
        <f>1526023011.81/1000000</f>
        <v>1526.0230118099998</v>
      </c>
      <c r="E23" s="15">
        <v>1559780139.8399999</v>
      </c>
    </row>
    <row r="24" spans="1:6" x14ac:dyDescent="0.25">
      <c r="A24" s="13"/>
      <c r="B24" s="13"/>
      <c r="C24" s="13" t="s">
        <v>25</v>
      </c>
      <c r="D24" s="14">
        <f>65629785.13/1000000</f>
        <v>65.629785130000002</v>
      </c>
      <c r="E24" s="15">
        <v>68730383.4799999</v>
      </c>
    </row>
    <row r="25" spans="1:6" x14ac:dyDescent="0.25">
      <c r="A25" s="13"/>
      <c r="B25" s="13"/>
      <c r="C25" s="13" t="s">
        <v>26</v>
      </c>
      <c r="D25" s="14">
        <f>82566097.21/1000000</f>
        <v>82.566097209999995</v>
      </c>
      <c r="E25" s="15">
        <v>105904195.43000001</v>
      </c>
    </row>
    <row r="26" spans="1:6" x14ac:dyDescent="0.25">
      <c r="A26" s="13"/>
      <c r="B26" s="13" t="s">
        <v>27</v>
      </c>
      <c r="C26" s="13"/>
      <c r="D26" s="21">
        <f>SUM(D20:D25)</f>
        <v>4025.2731292799999</v>
      </c>
      <c r="E26" s="15">
        <f>SUM(E20:E25)</f>
        <v>4100542195.3599777</v>
      </c>
      <c r="F26" s="20"/>
    </row>
    <row r="27" spans="1:6" x14ac:dyDescent="0.25">
      <c r="A27" s="10"/>
      <c r="B27" s="10" t="s">
        <v>28</v>
      </c>
      <c r="C27" s="10"/>
      <c r="D27" s="11"/>
      <c r="E27" s="12"/>
    </row>
    <row r="28" spans="1:6" x14ac:dyDescent="0.25">
      <c r="A28" s="13"/>
      <c r="B28" s="13"/>
      <c r="C28" s="13" t="s">
        <v>29</v>
      </c>
      <c r="D28" s="14">
        <f>676706634.98/1000000</f>
        <v>676.70663497999999</v>
      </c>
      <c r="E28" s="15">
        <v>663217367.02999997</v>
      </c>
    </row>
    <row r="29" spans="1:6" x14ac:dyDescent="0.25">
      <c r="A29" s="13"/>
      <c r="B29" s="13"/>
      <c r="C29" s="13" t="s">
        <v>30</v>
      </c>
      <c r="D29" s="14">
        <v>3424.392987049996</v>
      </c>
      <c r="E29" s="15">
        <f>1593818512.46-E30</f>
        <v>2638198919.8800001</v>
      </c>
    </row>
    <row r="30" spans="1:6" x14ac:dyDescent="0.25">
      <c r="A30" s="13"/>
      <c r="B30" s="13"/>
      <c r="C30" s="13" t="s">
        <v>31</v>
      </c>
      <c r="D30" s="14">
        <v>-2036.2298090899953</v>
      </c>
      <c r="E30" s="15">
        <v>-1044380407.4200001</v>
      </c>
    </row>
    <row r="31" spans="1:6" x14ac:dyDescent="0.25">
      <c r="A31" s="13"/>
      <c r="B31" s="13" t="s">
        <v>32</v>
      </c>
      <c r="C31" s="13"/>
      <c r="D31" s="14">
        <f>D29+D30+D28</f>
        <v>2064.8698129400009</v>
      </c>
      <c r="E31" s="15">
        <f>E29+E30+E28</f>
        <v>2257035879.4899998</v>
      </c>
      <c r="F31" s="20"/>
    </row>
    <row r="32" spans="1:6" x14ac:dyDescent="0.25">
      <c r="A32" s="10"/>
      <c r="B32" s="10" t="s">
        <v>33</v>
      </c>
      <c r="C32" s="10"/>
      <c r="D32" s="11">
        <f>153549897.69/1000000</f>
        <v>153.54989768999999</v>
      </c>
      <c r="E32" s="12">
        <v>149381467.67000008</v>
      </c>
    </row>
    <row r="33" spans="1:6" x14ac:dyDescent="0.25">
      <c r="A33" s="17" t="s">
        <v>18</v>
      </c>
      <c r="B33" s="17"/>
      <c r="C33" s="17"/>
      <c r="D33" s="22">
        <f>D26+D31+D32</f>
        <v>6243.6928399100007</v>
      </c>
      <c r="E33" s="19">
        <f>E26+E31+E32</f>
        <v>6506959542.5199776</v>
      </c>
      <c r="F33" s="20"/>
    </row>
    <row r="34" spans="1:6" x14ac:dyDescent="0.25">
      <c r="A34" s="23" t="s">
        <v>34</v>
      </c>
      <c r="B34" s="23"/>
      <c r="C34" s="23"/>
      <c r="D34" s="24">
        <f>D17-D33</f>
        <v>159.52434970000104</v>
      </c>
      <c r="E34" s="25">
        <f>E17-E33</f>
        <v>26569080.870024681</v>
      </c>
    </row>
    <row r="35" spans="1:6" x14ac:dyDescent="0.25">
      <c r="A35" s="13"/>
      <c r="B35" s="13" t="s">
        <v>35</v>
      </c>
      <c r="C35" s="13"/>
      <c r="D35" s="14"/>
      <c r="E35" s="15"/>
    </row>
    <row r="36" spans="1:6" x14ac:dyDescent="0.25">
      <c r="A36" s="13"/>
      <c r="B36" s="13"/>
      <c r="C36" s="13" t="s">
        <v>36</v>
      </c>
      <c r="D36" s="14">
        <f>58344301.5/1000000</f>
        <v>58.3443015</v>
      </c>
      <c r="E36" s="15">
        <v>55135796.340000011</v>
      </c>
    </row>
    <row r="37" spans="1:6" x14ac:dyDescent="0.25">
      <c r="A37" s="13"/>
      <c r="B37" s="13"/>
      <c r="C37" s="13" t="s">
        <v>37</v>
      </c>
      <c r="D37" s="14">
        <f>18063741.54/1000000</f>
        <v>18.063741539999999</v>
      </c>
      <c r="E37" s="15">
        <v>14108346.830000002</v>
      </c>
    </row>
    <row r="38" spans="1:6" x14ac:dyDescent="0.25">
      <c r="A38" s="13"/>
      <c r="B38" s="13" t="s">
        <v>38</v>
      </c>
      <c r="C38" s="13"/>
      <c r="D38" s="21">
        <f>D36-D37</f>
        <v>40.280559960000005</v>
      </c>
      <c r="E38" s="15">
        <v>41027449.510000005</v>
      </c>
    </row>
    <row r="39" spans="1:6" x14ac:dyDescent="0.25">
      <c r="A39" s="26" t="s">
        <v>39</v>
      </c>
      <c r="B39" s="26"/>
      <c r="C39" s="26"/>
      <c r="D39" s="27">
        <f>(D34+D38)</f>
        <v>199.80490966000104</v>
      </c>
      <c r="E39" s="28">
        <f>(E34+E38)</f>
        <v>67596530.380024686</v>
      </c>
      <c r="F39" s="20"/>
    </row>
    <row r="40" spans="1:6" ht="24.75" customHeight="1" x14ac:dyDescent="0.25">
      <c r="A40" s="30" t="s">
        <v>40</v>
      </c>
      <c r="B40" s="30"/>
      <c r="C40" s="30"/>
      <c r="D40" s="30"/>
      <c r="E40" s="30"/>
    </row>
  </sheetData>
  <mergeCells count="1">
    <mergeCell ref="A40:E40"/>
  </mergeCells>
  <printOptions gridLines="1"/>
  <pageMargins left="0.7" right="0.7" top="0.75" bottom="0.75" header="0.3" footer="0.3"/>
  <pageSetup paperSize="9" scale="96" fitToHeight="0" orientation="portrait" r:id="rId1"/>
  <headerFooter>
    <oddHeader>&amp;L&amp;Z&amp;F&amp;A&amp;R09.06.2016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2018-07-02T13:46:35Z</dcterms:created>
  <dcterms:modified xsi:type="dcterms:W3CDTF">2018-07-03T09:33:18Z</dcterms:modified>
</cp:coreProperties>
</file>