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d3" sheetId="1" r:id="rId1"/>
  </sheets>
  <calcPr calcId="145621" calcOnSave="0"/>
</workbook>
</file>

<file path=xl/calcChain.xml><?xml version="1.0" encoding="utf-8"?>
<calcChain xmlns="http://schemas.openxmlformats.org/spreadsheetml/2006/main">
  <c r="E21" i="1" l="1"/>
  <c r="C21" i="1"/>
  <c r="G20" i="1"/>
  <c r="E20" i="1"/>
  <c r="D20" i="1"/>
  <c r="C20" i="1"/>
  <c r="B20" i="1"/>
  <c r="F19" i="1"/>
  <c r="E19" i="1"/>
  <c r="D19" i="1"/>
  <c r="C19" i="1"/>
  <c r="B19" i="1"/>
  <c r="G19" i="1" s="1"/>
  <c r="F18" i="1"/>
  <c r="E18" i="1"/>
  <c r="D18" i="1"/>
  <c r="C18" i="1"/>
  <c r="B18" i="1"/>
  <c r="G18" i="1" s="1"/>
  <c r="F17" i="1"/>
  <c r="F21" i="1" s="1"/>
  <c r="E17" i="1"/>
  <c r="D17" i="1"/>
  <c r="D21" i="1" s="1"/>
  <c r="C17" i="1"/>
  <c r="B17" i="1"/>
  <c r="B21" i="1" s="1"/>
  <c r="F14" i="1"/>
  <c r="E14" i="1"/>
  <c r="D14" i="1"/>
  <c r="C14" i="1"/>
  <c r="B14" i="1"/>
  <c r="G14" i="1" s="1"/>
  <c r="F13" i="1"/>
  <c r="E13" i="1"/>
  <c r="D13" i="1"/>
  <c r="C13" i="1"/>
  <c r="B13" i="1"/>
  <c r="G13" i="1" s="1"/>
  <c r="F12" i="1"/>
  <c r="E12" i="1"/>
  <c r="D12" i="1"/>
  <c r="C12" i="1"/>
  <c r="B12" i="1"/>
  <c r="G12" i="1" s="1"/>
  <c r="F11" i="1"/>
  <c r="F15" i="1" s="1"/>
  <c r="E11" i="1"/>
  <c r="E15" i="1" s="1"/>
  <c r="D11" i="1"/>
  <c r="D15" i="1" s="1"/>
  <c r="C11" i="1"/>
  <c r="C15" i="1" s="1"/>
  <c r="B11" i="1"/>
  <c r="G11" i="1" s="1"/>
  <c r="F8" i="1"/>
  <c r="E8" i="1"/>
  <c r="D8" i="1"/>
  <c r="C8" i="1"/>
  <c r="B8" i="1"/>
  <c r="G8" i="1" s="1"/>
  <c r="F7" i="1"/>
  <c r="E7" i="1"/>
  <c r="D7" i="1"/>
  <c r="C7" i="1"/>
  <c r="B7" i="1"/>
  <c r="G7" i="1" s="1"/>
  <c r="F6" i="1"/>
  <c r="E6" i="1"/>
  <c r="D6" i="1"/>
  <c r="C6" i="1"/>
  <c r="B6" i="1"/>
  <c r="G6" i="1" s="1"/>
  <c r="F5" i="1"/>
  <c r="F9" i="1" s="1"/>
  <c r="E5" i="1"/>
  <c r="E9" i="1" s="1"/>
  <c r="D5" i="1"/>
  <c r="D9" i="1" s="1"/>
  <c r="C5" i="1"/>
  <c r="C9" i="1" s="1"/>
  <c r="B5" i="1"/>
  <c r="G5" i="1" s="1"/>
  <c r="G9" i="1" l="1"/>
  <c r="G15" i="1"/>
  <c r="B9" i="1"/>
  <c r="G17" i="1"/>
  <c r="G21" i="1" s="1"/>
  <c r="B15" i="1"/>
</calcChain>
</file>

<file path=xl/sharedStrings.xml><?xml version="1.0" encoding="utf-8"?>
<sst xmlns="http://schemas.openxmlformats.org/spreadsheetml/2006/main" count="23" uniqueCount="12">
  <si>
    <t>D3. Eksterne forskningsmidler fordelt på finansieringskilde og fakultet 2016-2018</t>
  </si>
  <si>
    <t>Mio. kr. årets priser</t>
  </si>
  <si>
    <t>Arts</t>
  </si>
  <si>
    <t>Science and Technology</t>
  </si>
  <si>
    <t>Health</t>
  </si>
  <si>
    <t>Aarhus BSS</t>
  </si>
  <si>
    <t>Fælles-området</t>
  </si>
  <si>
    <t>I alt</t>
  </si>
  <si>
    <t>Danske offentlige kilder</t>
  </si>
  <si>
    <t>Danske private kilder</t>
  </si>
  <si>
    <t>EU</t>
  </si>
  <si>
    <t>Øvrige udenlandske kilder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</si>
</sst>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0" borderId="9" applyNumberFormat="0" applyFont="0" applyAlignment="0" applyProtection="0"/>
    <xf numFmtId="0" fontId="1" fillId="2" borderId="1" applyNumberFormat="0" applyFont="0" applyAlignment="0" applyProtection="0"/>
    <xf numFmtId="0" fontId="6" fillId="2" borderId="1" applyNumberFormat="0" applyFont="0" applyAlignment="0" applyProtection="0"/>
    <xf numFmtId="0" fontId="10" fillId="21" borderId="10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1" borderId="10" applyNumberFormat="0" applyAlignment="0" applyProtection="0"/>
    <xf numFmtId="43" fontId="1" fillId="0" borderId="0" applyFont="0" applyFill="0" applyBorder="0" applyAlignment="0" applyProtection="0"/>
    <xf numFmtId="0" fontId="14" fillId="22" borderId="11" applyNumberFormat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15" fillId="27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8" fillId="21" borderId="12" applyNumberFormat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7" borderId="0" applyNumberFormat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8" xfId="2" applyNumberFormat="1" applyFont="1" applyBorder="1"/>
    <xf numFmtId="0" fontId="3" fillId="5" borderId="8" xfId="0" applyFont="1" applyFill="1" applyBorder="1" applyAlignment="1">
      <alignment horizontal="left"/>
    </xf>
    <xf numFmtId="164" fontId="3" fillId="5" borderId="8" xfId="2" applyNumberFormat="1" applyFont="1" applyFill="1" applyBorder="1"/>
    <xf numFmtId="164" fontId="0" fillId="0" borderId="0" xfId="0" applyNumberFormat="1"/>
    <xf numFmtId="164" fontId="0" fillId="0" borderId="8" xfId="1" applyNumberFormat="1" applyFont="1" applyBorder="1"/>
    <xf numFmtId="164" fontId="3" fillId="5" borderId="8" xfId="1" applyNumberFormat="1" applyFont="1" applyFill="1" applyBorder="1"/>
    <xf numFmtId="164" fontId="0" fillId="0" borderId="8" xfId="1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Alignment="1">
      <alignment horizontal="left"/>
    </xf>
  </cellXfs>
  <cellStyles count="66">
    <cellStyle name="1000-sep (2 dec) 2" xfId="3"/>
    <cellStyle name="20 % - Markeringsfarve1 2" xfId="4"/>
    <cellStyle name="20 % - Markeringsfarve2 2" xfId="5"/>
    <cellStyle name="20 % - Markeringsfarve3 2" xfId="6"/>
    <cellStyle name="20 % - Markeringsfarve4 2" xfId="7"/>
    <cellStyle name="20 % - Markeringsfarve5 2" xfId="8"/>
    <cellStyle name="20 % - Markeringsfarve6 2" xfId="9"/>
    <cellStyle name="40 % - Markeringsfarve1 2" xfId="10"/>
    <cellStyle name="40 % - Markeringsfarve2 2" xfId="11"/>
    <cellStyle name="40 % - Markeringsfarve3 2" xfId="12"/>
    <cellStyle name="40 % - Markeringsfarve4 2" xfId="13"/>
    <cellStyle name="40 % - Markeringsfarve5 2" xfId="14"/>
    <cellStyle name="40 % - Markeringsfarve6 2" xfId="15"/>
    <cellStyle name="60 % - Markeringsfarve1 2" xfId="16"/>
    <cellStyle name="60 % - Markeringsfarve2 2" xfId="17"/>
    <cellStyle name="60 % - Markeringsfarve3 2" xfId="18"/>
    <cellStyle name="60 % - Markeringsfarve4 2" xfId="19"/>
    <cellStyle name="60 % - Markeringsfarve5 2" xfId="20"/>
    <cellStyle name="60 % - Markeringsfarve6 2" xfId="21"/>
    <cellStyle name="Advarselstekst 2" xfId="22"/>
    <cellStyle name="Bemærk! 2" xfId="23"/>
    <cellStyle name="Bemærk! 2 2" xfId="24"/>
    <cellStyle name="Bemærk! 3" xfId="25"/>
    <cellStyle name="Beregning 2" xfId="26"/>
    <cellStyle name="Forklarende tekst 2" xfId="27"/>
    <cellStyle name="God 2" xfId="28"/>
    <cellStyle name="Input 2" xfId="29"/>
    <cellStyle name="Komma" xfId="1" builtinId="3"/>
    <cellStyle name="Komma 2" xfId="2"/>
    <cellStyle name="Komma 3" xfId="30"/>
    <cellStyle name="Kontroller celle 2" xfId="31"/>
    <cellStyle name="Markeringsfarve1 2" xfId="32"/>
    <cellStyle name="Markeringsfarve2 2" xfId="33"/>
    <cellStyle name="Markeringsfarve3 2" xfId="34"/>
    <cellStyle name="Markeringsfarve4 2" xfId="35"/>
    <cellStyle name="Markeringsfarve5 2" xfId="36"/>
    <cellStyle name="Markeringsfarve6 2" xfId="37"/>
    <cellStyle name="Neutral 2" xfId="38"/>
    <cellStyle name="Normal" xfId="0" builtinId="0"/>
    <cellStyle name="Normal 2" xfId="39"/>
    <cellStyle name="Normal 2 2" xfId="40"/>
    <cellStyle name="Normal 2 3" xfId="41"/>
    <cellStyle name="Normal 3" xfId="42"/>
    <cellStyle name="Normal 3 2" xfId="43"/>
    <cellStyle name="Normal 3 2 2" xfId="44"/>
    <cellStyle name="Normal 3 3" xfId="45"/>
    <cellStyle name="Normal 4" xfId="46"/>
    <cellStyle name="Normal 4 2" xfId="47"/>
    <cellStyle name="Normal 4 3" xfId="48"/>
    <cellStyle name="Normal 5" xfId="49"/>
    <cellStyle name="Normal 5 2" xfId="50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28.5703125" style="22" customWidth="1"/>
    <col min="2" max="7" width="11.7109375" customWidth="1"/>
  </cols>
  <sheetData>
    <row r="1" spans="1:9" s="1" customFormat="1" x14ac:dyDescent="0.25"/>
    <row r="2" spans="1:9" s="3" customFormat="1" ht="17.25" x14ac:dyDescent="0.3">
      <c r="A2" s="2" t="s">
        <v>0</v>
      </c>
      <c r="B2" s="1"/>
      <c r="C2" s="1"/>
      <c r="D2" s="1"/>
      <c r="E2" s="1"/>
      <c r="F2" s="1"/>
      <c r="G2" s="1"/>
    </row>
    <row r="3" spans="1:9" ht="36.7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9" x14ac:dyDescent="0.25">
      <c r="A4" s="7">
        <v>2016</v>
      </c>
      <c r="B4" s="8"/>
      <c r="C4" s="8"/>
      <c r="D4" s="8"/>
      <c r="E4" s="8"/>
      <c r="F4" s="8"/>
      <c r="G4" s="9"/>
    </row>
    <row r="5" spans="1:9" x14ac:dyDescent="0.25">
      <c r="A5" s="10" t="s">
        <v>8</v>
      </c>
      <c r="B5" s="11">
        <f>94365260.78/1000000</f>
        <v>94.36526078</v>
      </c>
      <c r="C5" s="11">
        <f>678839855.06/1000000</f>
        <v>678.83985505999999</v>
      </c>
      <c r="D5" s="11">
        <f>134770265.23/1000000</f>
        <v>134.77026522999998</v>
      </c>
      <c r="E5" s="11">
        <f>87937785.98/1000000</f>
        <v>87.937785980000001</v>
      </c>
      <c r="F5" s="11">
        <f>1406960.68/1000000+1</f>
        <v>2.4069606800000001</v>
      </c>
      <c r="G5" s="11">
        <f>SUM(B5:F5)</f>
        <v>998.32012772999985</v>
      </c>
    </row>
    <row r="6" spans="1:9" x14ac:dyDescent="0.25">
      <c r="A6" s="10" t="s">
        <v>9</v>
      </c>
      <c r="B6" s="11">
        <f>42254199.93/1000000</f>
        <v>42.254199929999999</v>
      </c>
      <c r="C6" s="11">
        <f>177553811/1000000</f>
        <v>177.553811</v>
      </c>
      <c r="D6" s="11">
        <f>159438868.26/1000000</f>
        <v>159.43886825999999</v>
      </c>
      <c r="E6" s="11">
        <f>44793957.67/1000000</f>
        <v>44.793957670000005</v>
      </c>
      <c r="F6" s="11">
        <f>339071.28/1000000</f>
        <v>0.33907128000000003</v>
      </c>
      <c r="G6" s="11">
        <f>SUM(B6:F6)</f>
        <v>424.37990813999994</v>
      </c>
    </row>
    <row r="7" spans="1:9" x14ac:dyDescent="0.25">
      <c r="A7" s="10" t="s">
        <v>10</v>
      </c>
      <c r="B7" s="11">
        <f>13845408.37/1000000</f>
        <v>13.845408369999999</v>
      </c>
      <c r="C7" s="11">
        <f>123423634.41/1000000</f>
        <v>123.42363440999999</v>
      </c>
      <c r="D7" s="11">
        <f>15432729.61/1000000</f>
        <v>15.432729609999999</v>
      </c>
      <c r="E7" s="11">
        <f>15211582.28/1000000</f>
        <v>15.21158228</v>
      </c>
      <c r="F7" s="11">
        <f>21493517.17/1000000</f>
        <v>21.493517170000001</v>
      </c>
      <c r="G7" s="11">
        <f>SUM(B7:F7)</f>
        <v>189.40687183999995</v>
      </c>
    </row>
    <row r="8" spans="1:9" x14ac:dyDescent="0.25">
      <c r="A8" s="10" t="s">
        <v>11</v>
      </c>
      <c r="B8" s="11">
        <f>2495300.42/1000000</f>
        <v>2.49530042</v>
      </c>
      <c r="C8" s="11">
        <f>46045697.75/1000000</f>
        <v>46.045697750000002</v>
      </c>
      <c r="D8" s="11">
        <f>12318814.52/1000000</f>
        <v>12.31881452</v>
      </c>
      <c r="E8" s="11">
        <f>8529018.33/1000000</f>
        <v>8.5290183299999995</v>
      </c>
      <c r="F8" s="11">
        <f>292742.29/1000000</f>
        <v>0.29274228999999996</v>
      </c>
      <c r="G8" s="11">
        <f>SUM(B8:F8)</f>
        <v>69.681573310000005</v>
      </c>
    </row>
    <row r="9" spans="1:9" x14ac:dyDescent="0.25">
      <c r="A9" s="12" t="s">
        <v>7</v>
      </c>
      <c r="B9" s="13">
        <f t="shared" ref="B9:G9" si="0">SUM(B5:B8)</f>
        <v>152.96016950000001</v>
      </c>
      <c r="C9" s="13">
        <f t="shared" si="0"/>
        <v>1025.86299822</v>
      </c>
      <c r="D9" s="13">
        <f t="shared" si="0"/>
        <v>321.96067762000001</v>
      </c>
      <c r="E9" s="13">
        <f t="shared" si="0"/>
        <v>156.47234426</v>
      </c>
      <c r="F9" s="13">
        <f t="shared" si="0"/>
        <v>24.53229142</v>
      </c>
      <c r="G9" s="13">
        <f t="shared" si="0"/>
        <v>1681.7884810199996</v>
      </c>
    </row>
    <row r="10" spans="1:9" x14ac:dyDescent="0.25">
      <c r="A10" s="7">
        <v>2017</v>
      </c>
      <c r="B10" s="8"/>
      <c r="C10" s="8"/>
      <c r="D10" s="8"/>
      <c r="E10" s="8"/>
      <c r="F10" s="8"/>
      <c r="G10" s="9"/>
      <c r="H10" s="14"/>
    </row>
    <row r="11" spans="1:9" x14ac:dyDescent="0.25">
      <c r="A11" s="10" t="s">
        <v>8</v>
      </c>
      <c r="B11" s="15">
        <f>104684855.6/1000000</f>
        <v>104.68485559999999</v>
      </c>
      <c r="C11" s="15">
        <f>664649166.289999/1000000</f>
        <v>664.64916628999902</v>
      </c>
      <c r="D11" s="15">
        <f>123881697.81/1000000</f>
        <v>123.88169781000001</v>
      </c>
      <c r="E11" s="15">
        <f>92022118.67/1000000</f>
        <v>92.022118669999998</v>
      </c>
      <c r="F11" s="15">
        <f>1171993.89/1000000</f>
        <v>1.17199389</v>
      </c>
      <c r="G11" s="15">
        <f>SUM(B11:F11)</f>
        <v>986.40983225999901</v>
      </c>
    </row>
    <row r="12" spans="1:9" x14ac:dyDescent="0.25">
      <c r="A12" s="10" t="s">
        <v>9</v>
      </c>
      <c r="B12" s="15">
        <f>62043507.15/1000000</f>
        <v>62.043507149999996</v>
      </c>
      <c r="C12" s="15">
        <f>216574307.79/1000000</f>
        <v>216.57430778999998</v>
      </c>
      <c r="D12" s="15">
        <f>172280160.27/1000000</f>
        <v>172.28016027000001</v>
      </c>
      <c r="E12" s="15">
        <f>54406715.17/1000000</f>
        <v>54.406715169999998</v>
      </c>
      <c r="F12" s="15">
        <f>-51186.49/1000000</f>
        <v>-5.1186490000000001E-2</v>
      </c>
      <c r="G12" s="15">
        <f>SUM(B12:F12)</f>
        <v>505.25350388999993</v>
      </c>
    </row>
    <row r="13" spans="1:9" x14ac:dyDescent="0.25">
      <c r="A13" s="10" t="s">
        <v>10</v>
      </c>
      <c r="B13" s="15">
        <f>20357812.33/1000000</f>
        <v>20.357812329999998</v>
      </c>
      <c r="C13" s="15">
        <f>120928291.58/1000000</f>
        <v>120.92829157999999</v>
      </c>
      <c r="D13" s="15">
        <f>18485218.76/1000000</f>
        <v>18.485218760000002</v>
      </c>
      <c r="E13" s="15">
        <f>16277872.95/1000000</f>
        <v>16.277872949999999</v>
      </c>
      <c r="F13" s="15">
        <f>21137820.48/1000000</f>
        <v>21.137820480000002</v>
      </c>
      <c r="G13" s="15">
        <f>SUM(B13:F13)</f>
        <v>197.18701609999999</v>
      </c>
    </row>
    <row r="14" spans="1:9" x14ac:dyDescent="0.25">
      <c r="A14" s="10" t="s">
        <v>11</v>
      </c>
      <c r="B14" s="15">
        <f>2606463.93/1000000</f>
        <v>2.6064639300000003</v>
      </c>
      <c r="C14" s="15">
        <f>46924037.93/1000000</f>
        <v>46.924037929999997</v>
      </c>
      <c r="D14" s="15">
        <f>11647563.64/1000000</f>
        <v>11.647563640000001</v>
      </c>
      <c r="E14" s="15">
        <f>9845304.73/1000000</f>
        <v>9.8453047300000005</v>
      </c>
      <c r="F14" s="15">
        <f>56516.65/1000000</f>
        <v>5.6516650000000002E-2</v>
      </c>
      <c r="G14" s="15">
        <f>SUM(B14:F14)</f>
        <v>71.079886880000004</v>
      </c>
    </row>
    <row r="15" spans="1:9" x14ac:dyDescent="0.25">
      <c r="A15" s="12" t="s">
        <v>7</v>
      </c>
      <c r="B15" s="16">
        <f t="shared" ref="B15:G15" si="1">SUM(B11:B14)</f>
        <v>189.69263900999997</v>
      </c>
      <c r="C15" s="16">
        <f t="shared" si="1"/>
        <v>1049.0758035899989</v>
      </c>
      <c r="D15" s="16">
        <f t="shared" si="1"/>
        <v>326.29464048</v>
      </c>
      <c r="E15" s="16">
        <f t="shared" si="1"/>
        <v>172.55201151999998</v>
      </c>
      <c r="F15" s="16">
        <f t="shared" si="1"/>
        <v>22.315144530000001</v>
      </c>
      <c r="G15" s="16">
        <f t="shared" si="1"/>
        <v>1759.9302391299989</v>
      </c>
      <c r="I15" s="14"/>
    </row>
    <row r="16" spans="1:9" x14ac:dyDescent="0.25">
      <c r="A16" s="7">
        <v>2018</v>
      </c>
      <c r="B16" s="8"/>
      <c r="C16" s="8"/>
      <c r="D16" s="8"/>
      <c r="E16" s="8"/>
      <c r="F16" s="8"/>
      <c r="G16" s="9"/>
    </row>
    <row r="17" spans="1:7" x14ac:dyDescent="0.25">
      <c r="A17" s="10" t="s">
        <v>8</v>
      </c>
      <c r="B17" s="15">
        <f>110061605.82/1000000</f>
        <v>110.06160582</v>
      </c>
      <c r="C17" s="15">
        <f>599277625.050001/1000000</f>
        <v>599.27762505000101</v>
      </c>
      <c r="D17" s="15">
        <f>121315706.63/1000000</f>
        <v>121.31570662999999</v>
      </c>
      <c r="E17" s="15">
        <f>80974783.62/1000000</f>
        <v>80.974783620000011</v>
      </c>
      <c r="F17" s="15">
        <f>1170173.98/1000000</f>
        <v>1.1701739799999999</v>
      </c>
      <c r="G17" s="15">
        <f>SUM(B17:F17)</f>
        <v>912.79989510000098</v>
      </c>
    </row>
    <row r="18" spans="1:7" x14ac:dyDescent="0.25">
      <c r="A18" s="10" t="s">
        <v>9</v>
      </c>
      <c r="B18" s="15">
        <f>73764508.95/1000000</f>
        <v>73.764508950000007</v>
      </c>
      <c r="C18" s="15">
        <f>259720374.72/1000000</f>
        <v>259.72037472</v>
      </c>
      <c r="D18" s="15">
        <f>199891712.17/1000000</f>
        <v>199.89171216999998</v>
      </c>
      <c r="E18" s="15">
        <f>62584782.95/1000000</f>
        <v>62.584782950000005</v>
      </c>
      <c r="F18" s="15">
        <f>27750/1000000</f>
        <v>2.775E-2</v>
      </c>
      <c r="G18" s="15">
        <f t="shared" ref="G18:G20" si="2">SUM(B18:F18)</f>
        <v>595.98912878999988</v>
      </c>
    </row>
    <row r="19" spans="1:7" x14ac:dyDescent="0.25">
      <c r="A19" s="10" t="s">
        <v>10</v>
      </c>
      <c r="B19" s="15">
        <f>20177713.14/1000000</f>
        <v>20.177713140000002</v>
      </c>
      <c r="C19" s="15">
        <f>130332567.26/1000000</f>
        <v>130.33256726000002</v>
      </c>
      <c r="D19" s="15">
        <f>21436935.56/1000000</f>
        <v>21.436935559999998</v>
      </c>
      <c r="E19" s="15">
        <f>15849605.49/1000000</f>
        <v>15.84960549</v>
      </c>
      <c r="F19" s="15">
        <f>22734837.78/1000000</f>
        <v>22.734837779999999</v>
      </c>
      <c r="G19" s="15">
        <f t="shared" si="2"/>
        <v>210.53165923</v>
      </c>
    </row>
    <row r="20" spans="1:7" x14ac:dyDescent="0.25">
      <c r="A20" s="10" t="s">
        <v>11</v>
      </c>
      <c r="B20" s="15">
        <f>3535429.91/1000000</f>
        <v>3.53542991</v>
      </c>
      <c r="C20" s="15">
        <f>62772912.45/1000000</f>
        <v>62.77291245</v>
      </c>
      <c r="D20" s="15">
        <f>17415517.28/1000000</f>
        <v>17.41551728</v>
      </c>
      <c r="E20" s="15">
        <f>10401724.62/1000000</f>
        <v>10.40172462</v>
      </c>
      <c r="F20" s="17">
        <v>0</v>
      </c>
      <c r="G20" s="15">
        <f t="shared" si="2"/>
        <v>94.125584259999997</v>
      </c>
    </row>
    <row r="21" spans="1:7" x14ac:dyDescent="0.25">
      <c r="A21" s="12" t="s">
        <v>7</v>
      </c>
      <c r="B21" s="16">
        <f>SUM(B17:B20)</f>
        <v>207.53925782000002</v>
      </c>
      <c r="C21" s="16">
        <f t="shared" ref="C21:G21" si="3">SUM(C17:C20)</f>
        <v>1052.1034794800009</v>
      </c>
      <c r="D21" s="16">
        <f t="shared" si="3"/>
        <v>360.05987163999998</v>
      </c>
      <c r="E21" s="16">
        <f t="shared" si="3"/>
        <v>169.81089668000001</v>
      </c>
      <c r="F21" s="16">
        <f t="shared" si="3"/>
        <v>23.932761759999998</v>
      </c>
      <c r="G21" s="16">
        <f t="shared" si="3"/>
        <v>1813.446267380001</v>
      </c>
    </row>
    <row r="24" spans="1:7" x14ac:dyDescent="0.25">
      <c r="A24" s="18"/>
      <c r="B24" s="19"/>
      <c r="C24" s="19"/>
      <c r="D24" s="19"/>
      <c r="E24" s="19"/>
    </row>
    <row r="25" spans="1:7" x14ac:dyDescent="0.25">
      <c r="A25" s="20"/>
      <c r="B25" s="21"/>
      <c r="C25" s="21"/>
      <c r="D25" s="21"/>
      <c r="E25" s="21"/>
    </row>
  </sheetData>
  <mergeCells count="3">
    <mergeCell ref="A4:G4"/>
    <mergeCell ref="A10:G10"/>
    <mergeCell ref="A16:G16"/>
  </mergeCells>
  <pageMargins left="0.25" right="0.25" top="0.75" bottom="0.75" header="0.3" footer="0.3"/>
  <pageSetup paperSize="9" fitToHeight="0" orientation="portrait" r:id="rId1"/>
  <headerFooter>
    <oddHeader xml:space="preserve">&amp;L&amp;G&amp;RFORSKNING OG FORMIDLING 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d3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2019-06-11T08:14:48Z</dcterms:created>
  <dcterms:modified xsi:type="dcterms:W3CDTF">2019-06-11T08:14:57Z</dcterms:modified>
</cp:coreProperties>
</file>