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Rettelse til F1A, F2A og F3A\Enkelte tabeller\DK\"/>
    </mc:Choice>
  </mc:AlternateContent>
  <xr:revisionPtr revIDLastSave="0" documentId="13_ncr:1_{A8F2578D-D6B5-4E8A-A9E7-3A5E7081A5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E24" i="1"/>
  <c r="D24" i="1"/>
  <c r="C24" i="1"/>
  <c r="B24" i="1"/>
  <c r="G23" i="1"/>
  <c r="E23" i="1"/>
  <c r="D23" i="1"/>
  <c r="C23" i="1"/>
  <c r="K21" i="1"/>
  <c r="H21" i="1"/>
  <c r="H20" i="1"/>
  <c r="L20" i="1" s="1"/>
  <c r="J19" i="1"/>
  <c r="I19" i="1"/>
  <c r="G19" i="1"/>
  <c r="F19" i="1"/>
  <c r="E19" i="1"/>
  <c r="D19" i="1"/>
  <c r="C19" i="1"/>
  <c r="B19" i="1"/>
  <c r="H19" i="1" s="1"/>
  <c r="K18" i="1"/>
  <c r="K16" i="1" s="1"/>
  <c r="J18" i="1"/>
  <c r="I18" i="1"/>
  <c r="H18" i="1"/>
  <c r="L18" i="1" s="1"/>
  <c r="K17" i="1"/>
  <c r="J17" i="1"/>
  <c r="I17" i="1"/>
  <c r="I16" i="1" s="1"/>
  <c r="H17" i="1"/>
  <c r="L17" i="1" s="1"/>
  <c r="J16" i="1"/>
  <c r="G16" i="1"/>
  <c r="F16" i="1"/>
  <c r="E16" i="1"/>
  <c r="D16" i="1"/>
  <c r="C16" i="1"/>
  <c r="B16" i="1"/>
  <c r="K15" i="1"/>
  <c r="J15" i="1"/>
  <c r="J24" i="1" s="1"/>
  <c r="I15" i="1"/>
  <c r="I24" i="1" s="1"/>
  <c r="H15" i="1"/>
  <c r="L15" i="1" s="1"/>
  <c r="K14" i="1"/>
  <c r="K23" i="1" s="1"/>
  <c r="J14" i="1"/>
  <c r="J23" i="1" s="1"/>
  <c r="I14" i="1"/>
  <c r="I23" i="1" s="1"/>
  <c r="H14" i="1"/>
  <c r="L14" i="1" s="1"/>
  <c r="K13" i="1"/>
  <c r="G13" i="1"/>
  <c r="F13" i="1"/>
  <c r="E13" i="1"/>
  <c r="D13" i="1"/>
  <c r="C13" i="1"/>
  <c r="B13" i="1"/>
  <c r="F12" i="1"/>
  <c r="H12" i="1" s="1"/>
  <c r="L12" i="1" s="1"/>
  <c r="F11" i="1"/>
  <c r="F23" i="1" s="1"/>
  <c r="B10" i="1"/>
  <c r="K10" i="1"/>
  <c r="J10" i="1"/>
  <c r="I10" i="1"/>
  <c r="G10" i="1"/>
  <c r="E10" i="1"/>
  <c r="D10" i="1"/>
  <c r="C10" i="1"/>
  <c r="H9" i="1"/>
  <c r="L9" i="1" s="1"/>
  <c r="H8" i="1"/>
  <c r="L8" i="1" s="1"/>
  <c r="K7" i="1"/>
  <c r="J7" i="1"/>
  <c r="I7" i="1"/>
  <c r="G7" i="1"/>
  <c r="F7" i="1"/>
  <c r="E7" i="1"/>
  <c r="D7" i="1"/>
  <c r="C7" i="1"/>
  <c r="H7" i="1" s="1"/>
  <c r="L7" i="1" s="1"/>
  <c r="B7" i="1"/>
  <c r="H6" i="1"/>
  <c r="L6" i="1" s="1"/>
  <c r="H5" i="1"/>
  <c r="L5" i="1" s="1"/>
  <c r="K4" i="1"/>
  <c r="J4" i="1"/>
  <c r="I4" i="1"/>
  <c r="G4" i="1"/>
  <c r="G22" i="1" s="1"/>
  <c r="F4" i="1"/>
  <c r="E4" i="1"/>
  <c r="D4" i="1"/>
  <c r="C4" i="1"/>
  <c r="B4" i="1"/>
  <c r="E22" i="1" l="1"/>
  <c r="J13" i="1"/>
  <c r="J22" i="1" s="1"/>
  <c r="D22" i="1"/>
  <c r="H16" i="1"/>
  <c r="L16" i="1" s="1"/>
  <c r="H4" i="1"/>
  <c r="L4" i="1" s="1"/>
  <c r="C22" i="1"/>
  <c r="L21" i="1"/>
  <c r="H13" i="1"/>
  <c r="K22" i="1"/>
  <c r="B22" i="1"/>
  <c r="H11" i="1"/>
  <c r="L11" i="1" s="1"/>
  <c r="I13" i="1"/>
  <c r="K19" i="1"/>
  <c r="L19" i="1" s="1"/>
  <c r="F24" i="1"/>
  <c r="H24" i="1" s="1"/>
  <c r="B23" i="1"/>
  <c r="H23" i="1" s="1"/>
  <c r="L23" i="1" s="1"/>
  <c r="K24" i="1"/>
  <c r="F10" i="1"/>
  <c r="H10" i="1" s="1"/>
  <c r="L13" i="1" l="1"/>
  <c r="F22" i="1"/>
  <c r="L24" i="1"/>
  <c r="L10" i="1"/>
  <c r="H22" i="1"/>
  <c r="I22" i="1"/>
  <c r="L22" i="1"/>
</calcChain>
</file>

<file path=xl/sharedStrings.xml><?xml version="1.0" encoding="utf-8"?>
<sst xmlns="http://schemas.openxmlformats.org/spreadsheetml/2006/main" count="67" uniqueCount="26">
  <si>
    <t>F3A. Personalets kønsfordeling fordelt på stillingskategorier i 2020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</si>
  <si>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</si>
  <si>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</si>
  <si>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</si>
  <si>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</si>
  <si>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</si>
  <si>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</si>
  <si>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</si>
  <si>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</si>
  <si>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</si>
  <si>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</si>
  <si>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</si>
  <si>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</si>
  <si>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</si>
  <si>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Mænd</t>
  </si>
  <si>
    <t>Kvinder</t>
  </si>
  <si>
    <t>Aarhus BSS</t>
  </si>
  <si>
    <t>Health</t>
  </si>
  <si>
    <t>Natural Sciences</t>
  </si>
  <si>
    <t>Technical Sciences</t>
  </si>
  <si>
    <t>Fællesområdet</t>
  </si>
  <si>
    <t>0</t>
  </si>
  <si>
    <t>Hovedtotal</t>
  </si>
  <si>
    <t>F3Aa. Senior VIP's kønsfordeling fordelt på stillingskategorier i 2020 (årsværk)</t>
  </si>
  <si>
    <t>Tenure adjunkt</t>
  </si>
  <si>
    <t xml:space="preserve">Aarhus BSS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</si>
</sst>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.00;\-#,##0.0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3" fillId="3" borderId="4" xfId="0" applyFont="1" applyFill="1" applyBorder="1" applyAlignment="1">
      <alignment horizontal="left"/>
    </xf>
    <xf numFmtId="3" fontId="3" fillId="3" borderId="4" xfId="2" applyNumberFormat="1" applyFont="1" applyFill="1" applyBorder="1" applyAlignment="1">
      <alignment horizontal="right"/>
    </xf>
    <xf numFmtId="3" fontId="3" fillId="4" borderId="4" xfId="2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4" xfId="0" applyBorder="1"/>
    <xf numFmtId="3" fontId="5" fillId="0" borderId="4" xfId="3" applyNumberFormat="1" applyBorder="1"/>
    <xf numFmtId="3" fontId="1" fillId="4" borderId="4" xfId="2" applyNumberFormat="1" applyFont="1" applyFill="1" applyBorder="1"/>
    <xf numFmtId="3" fontId="1" fillId="4" borderId="4" xfId="2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left" indent="1"/>
    </xf>
    <xf numFmtId="3" fontId="3" fillId="4" borderId="4" xfId="2" applyNumberFormat="1" applyFont="1" applyFill="1" applyBorder="1"/>
    <xf numFmtId="3" fontId="3" fillId="3" borderId="4" xfId="2" applyNumberFormat="1" applyFont="1" applyFill="1" applyBorder="1" applyAlignment="1">
      <alignment horizontal="left" wrapText="1"/>
    </xf>
    <xf numFmtId="3" fontId="5" fillId="0" borderId="4" xfId="3" quotePrefix="1" applyNumberFormat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3" fontId="3" fillId="5" borderId="4" xfId="2" applyNumberFormat="1" applyFont="1" applyFill="1" applyBorder="1"/>
    <xf numFmtId="3" fontId="3" fillId="6" borderId="4" xfId="2" applyNumberFormat="1" applyFont="1" applyFill="1" applyBorder="1"/>
    <xf numFmtId="3" fontId="3" fillId="6" borderId="4" xfId="2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left"/>
    </xf>
    <xf numFmtId="3" fontId="3" fillId="0" borderId="4" xfId="2" applyNumberFormat="1" applyFont="1" applyBorder="1" applyAlignment="1">
      <alignment horizontal="right"/>
    </xf>
    <xf numFmtId="3" fontId="3" fillId="7" borderId="4" xfId="2" applyNumberFormat="1" applyFont="1" applyFill="1" applyBorder="1" applyAlignment="1">
      <alignment horizontal="right"/>
    </xf>
    <xf numFmtId="0" fontId="0" fillId="0" borderId="4" xfId="0" applyFont="1" applyBorder="1"/>
    <xf numFmtId="3" fontId="1" fillId="7" borderId="4" xfId="2" applyNumberFormat="1" applyFill="1" applyBorder="1" applyAlignment="1">
      <alignment horizontal="right"/>
    </xf>
    <xf numFmtId="3" fontId="3" fillId="0" borderId="4" xfId="0" applyNumberFormat="1" applyFont="1" applyBorder="1" applyAlignment="1">
      <alignment wrapText="1"/>
    </xf>
    <xf numFmtId="0" fontId="6" fillId="0" borderId="0" xfId="0" applyFont="1"/>
  </cellXfs>
  <cellStyles count="4">
    <cellStyle name="Komma" xfId="1" builtinId="3"/>
    <cellStyle name="Komma 2" xfId="2" xr:uid="{00000000-0005-0000-0000-000001000000}"/>
    <cellStyle name="Normal" xfId="0" builtinId="0"/>
    <cellStyle name="Normal 5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view="pageLayout" zoomScaleNormal="100" workbookViewId="0">
      <selection activeCell="D21" sqref="D21"/>
    </sheetView>
  </sheetViews>
  <sheetFormatPr defaultColWidth="8.85546875" defaultRowHeight="15" x14ac:dyDescent="0.25"/>
  <cols>
    <col min="1" max="1" width="16.140625" customWidth="1"/>
    <col min="2" max="2" width="9.42578125" customWidth="1"/>
    <col min="3" max="3" width="13.7109375" customWidth="1"/>
    <col min="4" max="4" width="8.42578125" customWidth="1"/>
    <col min="5" max="5" width="7.85546875" customWidth="1"/>
    <col min="6" max="6" width="5.85546875" customWidth="1"/>
    <col min="7" max="7" width="6.7109375" customWidth="1"/>
    <col min="8" max="9" width="6" customWidth="1"/>
    <col min="10" max="10" width="5.85546875" customWidth="1"/>
    <col min="11" max="12" width="6.42578125" customWidth="1"/>
    <col min="18" max="23" width="8.85546875" style="5"/>
  </cols>
  <sheetData>
    <row r="1" spans="1:23" s="1" customFormat="1" x14ac:dyDescent="0.25">
      <c r="R1" s="2"/>
      <c r="S1" s="2"/>
      <c r="T1" s="2"/>
      <c r="U1" s="2"/>
      <c r="V1" s="2"/>
      <c r="W1" s="2"/>
    </row>
    <row r="2" spans="1:23" s="4" customFormat="1" ht="17.2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5"/>
      <c r="S2" s="6"/>
      <c r="T2" s="6"/>
      <c r="U2" s="6"/>
      <c r="V2" s="6"/>
      <c r="W2" s="6"/>
    </row>
    <row r="3" spans="1:23" ht="53.1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P3" s="10"/>
      <c r="Q3" s="10"/>
      <c r="R3" s="11"/>
      <c r="S3" s="12"/>
      <c r="T3" s="12"/>
      <c r="U3" s="12"/>
      <c r="V3" s="12"/>
    </row>
    <row r="4" spans="1:23" x14ac:dyDescent="0.25">
      <c r="A4" s="13" t="s">
        <v>13</v>
      </c>
      <c r="B4" s="14">
        <f>B5+B6</f>
        <v>90.028880000000186</v>
      </c>
      <c r="C4" s="14">
        <f t="shared" ref="C4:K4" si="0">C5+C6</f>
        <v>344.94566999999967</v>
      </c>
      <c r="D4" s="14">
        <f>SUM(D5:D6)</f>
        <v>46.464950000000016</v>
      </c>
      <c r="E4" s="14">
        <f t="shared" si="0"/>
        <v>52.569929999999928</v>
      </c>
      <c r="F4" s="14">
        <f t="shared" si="0"/>
        <v>172.9944500000002</v>
      </c>
      <c r="G4" s="14">
        <f t="shared" si="0"/>
        <v>79.607050000000228</v>
      </c>
      <c r="H4" s="15">
        <f>SUM(B4:G4)</f>
        <v>786.61093000000017</v>
      </c>
      <c r="I4" s="14">
        <f t="shared" si="0"/>
        <v>71.733740000000097</v>
      </c>
      <c r="J4" s="14">
        <f t="shared" si="0"/>
        <v>343.263669999998</v>
      </c>
      <c r="K4" s="14">
        <f t="shared" si="0"/>
        <v>54.590620000000072</v>
      </c>
      <c r="L4" s="15">
        <f>H4+I4+J4+K4</f>
        <v>1256.1989599999986</v>
      </c>
      <c r="O4" s="16"/>
      <c r="P4" s="10"/>
      <c r="Q4" s="10"/>
      <c r="R4" s="11"/>
      <c r="S4" s="12"/>
      <c r="T4" s="12"/>
      <c r="U4" s="12"/>
      <c r="V4" s="12"/>
    </row>
    <row r="5" spans="1:23" x14ac:dyDescent="0.25">
      <c r="A5" s="17" t="s">
        <v>14</v>
      </c>
      <c r="B5" s="18">
        <v>52.786060000000106</v>
      </c>
      <c r="C5" s="18">
        <v>192.53004000000001</v>
      </c>
      <c r="D5" s="18">
        <v>22.791400000000003</v>
      </c>
      <c r="E5" s="18">
        <v>21.060039999999958</v>
      </c>
      <c r="F5" s="18">
        <v>70.860790000000051</v>
      </c>
      <c r="G5" s="18">
        <v>31.209480000000003</v>
      </c>
      <c r="H5" s="19">
        <f t="shared" ref="H5:H9" si="1">SUM(B5:G5)</f>
        <v>391.23781000000014</v>
      </c>
      <c r="I5" s="18">
        <v>38.049650000000078</v>
      </c>
      <c r="J5" s="18">
        <v>109.56704999999995</v>
      </c>
      <c r="K5" s="18">
        <v>17.915530000000022</v>
      </c>
      <c r="L5" s="20">
        <f t="shared" ref="L5:L21" si="2">H5+I5+J5+K5</f>
        <v>556.77004000000022</v>
      </c>
      <c r="O5" s="16"/>
      <c r="P5" s="10"/>
      <c r="Q5" s="10"/>
      <c r="R5" s="21"/>
      <c r="S5" s="12"/>
      <c r="T5" s="12"/>
      <c r="U5" s="12"/>
      <c r="V5" s="12"/>
    </row>
    <row r="6" spans="1:23" x14ac:dyDescent="0.25">
      <c r="A6" s="17" t="s">
        <v>15</v>
      </c>
      <c r="B6" s="18">
        <v>37.24282000000008</v>
      </c>
      <c r="C6" s="18">
        <v>152.41562999999965</v>
      </c>
      <c r="D6" s="18">
        <v>23.673550000000017</v>
      </c>
      <c r="E6" s="18">
        <v>31.50988999999997</v>
      </c>
      <c r="F6" s="18">
        <v>102.13366000000015</v>
      </c>
      <c r="G6" s="18">
        <v>48.397570000000229</v>
      </c>
      <c r="H6" s="19">
        <f t="shared" si="1"/>
        <v>395.37312000000009</v>
      </c>
      <c r="I6" s="18">
        <v>33.684090000000019</v>
      </c>
      <c r="J6" s="18">
        <v>233.69661999999803</v>
      </c>
      <c r="K6" s="18">
        <v>36.675090000000047</v>
      </c>
      <c r="L6" s="20">
        <f t="shared" si="2"/>
        <v>699.42891999999824</v>
      </c>
      <c r="O6" s="16"/>
      <c r="P6" s="10"/>
      <c r="Q6" s="10"/>
      <c r="R6" s="21"/>
      <c r="S6" s="12"/>
      <c r="T6" s="12"/>
      <c r="U6" s="12"/>
      <c r="V6" s="12"/>
    </row>
    <row r="7" spans="1:23" x14ac:dyDescent="0.25">
      <c r="A7" s="13" t="s">
        <v>16</v>
      </c>
      <c r="B7" s="14">
        <f>B8+B9</f>
        <v>158.00082999999967</v>
      </c>
      <c r="C7" s="14">
        <f t="shared" ref="C7" si="3">C8+C9</f>
        <v>198.82395000000031</v>
      </c>
      <c r="D7" s="14">
        <f>SUM(D8:D9)</f>
        <v>90.113340000000008</v>
      </c>
      <c r="E7" s="14">
        <f t="shared" ref="E7:K7" si="4">E8+E9</f>
        <v>70.508340000000175</v>
      </c>
      <c r="F7" s="14">
        <f t="shared" si="4"/>
        <v>196.76590999999996</v>
      </c>
      <c r="G7" s="14">
        <f t="shared" si="4"/>
        <v>86.843970000000098</v>
      </c>
      <c r="H7" s="15">
        <f t="shared" si="1"/>
        <v>801.0563400000002</v>
      </c>
      <c r="I7" s="14">
        <f t="shared" si="4"/>
        <v>131.08309000000037</v>
      </c>
      <c r="J7" s="14">
        <f t="shared" si="4"/>
        <v>379.60452999999745</v>
      </c>
      <c r="K7" s="14">
        <f t="shared" si="4"/>
        <v>58.186270000000071</v>
      </c>
      <c r="L7" s="15">
        <f t="shared" si="2"/>
        <v>1369.9302299999981</v>
      </c>
      <c r="O7" s="16"/>
      <c r="P7" s="10"/>
      <c r="Q7" s="10"/>
      <c r="R7" s="21"/>
      <c r="S7" s="12"/>
      <c r="T7" s="12"/>
      <c r="U7" s="12"/>
      <c r="V7" s="12"/>
    </row>
    <row r="8" spans="1:23" x14ac:dyDescent="0.25">
      <c r="A8" s="17" t="s">
        <v>14</v>
      </c>
      <c r="B8" s="18">
        <v>116.10954999999974</v>
      </c>
      <c r="C8" s="18">
        <v>120.76448000000001</v>
      </c>
      <c r="D8" s="18">
        <v>48.455610000000007</v>
      </c>
      <c r="E8" s="18">
        <v>34.007530000000052</v>
      </c>
      <c r="F8" s="18">
        <v>105.27719999999997</v>
      </c>
      <c r="G8" s="18">
        <v>46.459080000000036</v>
      </c>
      <c r="H8" s="19">
        <f t="shared" si="1"/>
        <v>471.07344999999981</v>
      </c>
      <c r="I8" s="18">
        <v>92.533700000000337</v>
      </c>
      <c r="J8" s="18">
        <v>111.65055999999977</v>
      </c>
      <c r="K8" s="18">
        <v>26.805220000000016</v>
      </c>
      <c r="L8" s="20">
        <f t="shared" si="2"/>
        <v>702.06292999999994</v>
      </c>
      <c r="O8" s="16"/>
      <c r="P8" s="10"/>
      <c r="Q8" s="10"/>
      <c r="R8" s="21"/>
      <c r="S8" s="12"/>
      <c r="T8" s="12"/>
      <c r="U8" s="12"/>
      <c r="V8" s="12"/>
    </row>
    <row r="9" spans="1:23" x14ac:dyDescent="0.25">
      <c r="A9" s="17" t="s">
        <v>15</v>
      </c>
      <c r="B9" s="18">
        <v>41.891279999999917</v>
      </c>
      <c r="C9" s="18">
        <v>78.059470000000303</v>
      </c>
      <c r="D9" s="18">
        <v>41.657730000000001</v>
      </c>
      <c r="E9" s="18">
        <v>36.500810000000115</v>
      </c>
      <c r="F9" s="18">
        <v>91.488709999999998</v>
      </c>
      <c r="G9" s="18">
        <v>40.384890000000063</v>
      </c>
      <c r="H9" s="19">
        <f t="shared" si="1"/>
        <v>329.98289000000034</v>
      </c>
      <c r="I9" s="18">
        <v>38.549390000000024</v>
      </c>
      <c r="J9" s="18">
        <v>267.9539699999977</v>
      </c>
      <c r="K9" s="18">
        <v>31.381050000000055</v>
      </c>
      <c r="L9" s="20">
        <f t="shared" si="2"/>
        <v>667.86729999999818</v>
      </c>
      <c r="O9" s="16"/>
      <c r="P9" s="10"/>
      <c r="Q9" s="10"/>
      <c r="R9" s="21"/>
      <c r="S9" s="12"/>
      <c r="T9" s="12"/>
      <c r="U9" s="12"/>
      <c r="V9" s="12"/>
    </row>
    <row r="10" spans="1:23" x14ac:dyDescent="0.25">
      <c r="A10" s="13" t="s">
        <v>17</v>
      </c>
      <c r="B10" s="14">
        <f t="shared" ref="B10:C10" si="5">B11+B12</f>
        <v>103.37078999999994</v>
      </c>
      <c r="C10" s="14">
        <f t="shared" si="5"/>
        <v>158.98648000000912</v>
      </c>
      <c r="D10" s="14">
        <f>SUM(D11:D12)</f>
        <v>62.68488</v>
      </c>
      <c r="E10" s="14">
        <f t="shared" ref="E10:G10" si="6">E11+E12</f>
        <v>140.23833999999826</v>
      </c>
      <c r="F10" s="14">
        <f t="shared" si="6"/>
        <v>248.89248999999998</v>
      </c>
      <c r="G10" s="14">
        <f t="shared" si="6"/>
        <v>87.346720000000644</v>
      </c>
      <c r="H10" s="22">
        <f t="shared" ref="H10:H21" si="7">SUM(B10:G10)</f>
        <v>801.51970000000802</v>
      </c>
      <c r="I10" s="14">
        <f>I11+I12</f>
        <v>58.245709999999804</v>
      </c>
      <c r="J10" s="14">
        <f t="shared" ref="J10:K10" si="8">J11+J12</f>
        <v>649.48912999998629</v>
      </c>
      <c r="K10" s="14">
        <f t="shared" si="8"/>
        <v>19.789719999999992</v>
      </c>
      <c r="L10" s="15">
        <f t="shared" si="2"/>
        <v>1529.044259999994</v>
      </c>
      <c r="O10" s="16"/>
      <c r="P10" s="10"/>
      <c r="Q10" s="10"/>
      <c r="R10" s="21"/>
      <c r="S10" s="12"/>
      <c r="T10" s="12"/>
      <c r="U10" s="12"/>
      <c r="V10" s="12"/>
    </row>
    <row r="11" spans="1:23" x14ac:dyDescent="0.25">
      <c r="A11" s="17" t="s">
        <v>14</v>
      </c>
      <c r="B11" s="18">
        <v>77.213419999999701</v>
      </c>
      <c r="C11" s="18">
        <v>87.718390000005201</v>
      </c>
      <c r="D11" s="18">
        <v>34.447620000000001</v>
      </c>
      <c r="E11" s="18">
        <v>65.876639999999014</v>
      </c>
      <c r="F11" s="18">
        <f>93.55057</f>
        <v>93.550569999999993</v>
      </c>
      <c r="G11" s="18">
        <v>33.439830000000043</v>
      </c>
      <c r="H11" s="19">
        <f t="shared" si="7"/>
        <v>392.24647000000391</v>
      </c>
      <c r="I11" s="18">
        <v>31.04754999999987</v>
      </c>
      <c r="J11" s="18">
        <v>171.01668000000043</v>
      </c>
      <c r="K11" s="18">
        <v>6.8590099999999934</v>
      </c>
      <c r="L11" s="20">
        <f t="shared" si="2"/>
        <v>601.16971000000422</v>
      </c>
      <c r="O11" s="16"/>
      <c r="P11" s="10"/>
      <c r="Q11" s="10"/>
      <c r="R11" s="21"/>
      <c r="S11" s="12"/>
      <c r="T11" s="12"/>
      <c r="U11" s="12"/>
      <c r="V11" s="12"/>
    </row>
    <row r="12" spans="1:23" x14ac:dyDescent="0.25">
      <c r="A12" s="17" t="s">
        <v>15</v>
      </c>
      <c r="B12" s="18">
        <v>26.157370000000245</v>
      </c>
      <c r="C12" s="18">
        <v>71.268090000003909</v>
      </c>
      <c r="D12" s="18">
        <v>28.237259999999999</v>
      </c>
      <c r="E12" s="18">
        <v>74.361699999999246</v>
      </c>
      <c r="F12" s="18">
        <f>155.34192</f>
        <v>155.34191999999999</v>
      </c>
      <c r="G12" s="18">
        <v>53.906890000000601</v>
      </c>
      <c r="H12" s="19">
        <f t="shared" si="7"/>
        <v>409.27323000000399</v>
      </c>
      <c r="I12" s="18">
        <v>27.198159999999937</v>
      </c>
      <c r="J12" s="18">
        <v>478.47244999998588</v>
      </c>
      <c r="K12" s="18">
        <v>12.930709999999998</v>
      </c>
      <c r="L12" s="20">
        <f t="shared" si="2"/>
        <v>927.87454999998977</v>
      </c>
      <c r="O12" s="16"/>
      <c r="P12" s="10"/>
      <c r="Q12" s="10"/>
      <c r="R12" s="21"/>
      <c r="S12" s="12"/>
      <c r="T12" s="12"/>
      <c r="U12" s="12"/>
      <c r="V12" s="12"/>
    </row>
    <row r="13" spans="1:23" x14ac:dyDescent="0.25">
      <c r="A13" s="23" t="s">
        <v>18</v>
      </c>
      <c r="B13" s="14">
        <f t="shared" ref="B13:G13" si="9">B14+B15</f>
        <v>89.873069999999842</v>
      </c>
      <c r="C13" s="14">
        <f t="shared" si="9"/>
        <v>142.84372000000101</v>
      </c>
      <c r="D13" s="14">
        <f>SUM(D14:D15)</f>
        <v>50.408820000000006</v>
      </c>
      <c r="E13" s="14">
        <f t="shared" si="9"/>
        <v>268.08147000000008</v>
      </c>
      <c r="F13" s="14">
        <f t="shared" si="9"/>
        <v>259.19710999999973</v>
      </c>
      <c r="G13" s="14">
        <f t="shared" si="9"/>
        <v>40.974980000000002</v>
      </c>
      <c r="H13" s="22">
        <f t="shared" si="7"/>
        <v>851.37917000000061</v>
      </c>
      <c r="I13" s="14">
        <f>I14+I15</f>
        <v>47.234810000000103</v>
      </c>
      <c r="J13" s="14">
        <f t="shared" ref="J13:K13" si="10">J14+J15</f>
        <v>489.94686000000297</v>
      </c>
      <c r="K13" s="14">
        <f t="shared" si="10"/>
        <v>28.77431</v>
      </c>
      <c r="L13" s="15">
        <f t="shared" si="2"/>
        <v>1417.3351500000038</v>
      </c>
      <c r="O13" s="16"/>
      <c r="P13" s="10"/>
      <c r="Q13" s="10"/>
      <c r="R13" s="11"/>
      <c r="S13" s="12"/>
      <c r="T13" s="12"/>
      <c r="U13" s="12"/>
      <c r="V13" s="12"/>
    </row>
    <row r="14" spans="1:23" x14ac:dyDescent="0.25">
      <c r="A14" s="17" t="s">
        <v>14</v>
      </c>
      <c r="B14" s="18">
        <v>80.850149999999843</v>
      </c>
      <c r="C14" s="18">
        <v>120.533250000001</v>
      </c>
      <c r="D14" s="18">
        <v>40.396169999999998</v>
      </c>
      <c r="E14" s="18">
        <v>177.83254000000011</v>
      </c>
      <c r="F14" s="18">
        <v>167.64820999999949</v>
      </c>
      <c r="G14" s="18">
        <v>23.803340000000002</v>
      </c>
      <c r="H14" s="19">
        <f t="shared" si="7"/>
        <v>611.06366000000048</v>
      </c>
      <c r="I14" s="18">
        <f>35.3087800000001+1.1</f>
        <v>36.4087800000001</v>
      </c>
      <c r="J14" s="18">
        <f>151.574580000002+56.22</f>
        <v>207.79458000000199</v>
      </c>
      <c r="K14" s="18">
        <f>10.81292+1.8-0.05</f>
        <v>12.56292</v>
      </c>
      <c r="L14" s="20">
        <f t="shared" si="2"/>
        <v>867.82994000000247</v>
      </c>
      <c r="O14" s="16"/>
      <c r="P14" s="10"/>
      <c r="Q14" s="10"/>
      <c r="R14" s="21"/>
      <c r="S14" s="12"/>
      <c r="T14" s="12"/>
      <c r="U14" s="12"/>
      <c r="V14" s="12"/>
    </row>
    <row r="15" spans="1:23" x14ac:dyDescent="0.25">
      <c r="A15" s="17" t="s">
        <v>15</v>
      </c>
      <c r="B15" s="18">
        <v>9.0229200000000009</v>
      </c>
      <c r="C15" s="18">
        <v>22.310469999999999</v>
      </c>
      <c r="D15" s="18">
        <v>10.012650000000011</v>
      </c>
      <c r="E15" s="18">
        <v>90.248929999999945</v>
      </c>
      <c r="F15" s="18">
        <v>91.548900000000259</v>
      </c>
      <c r="G15" s="18">
        <v>17.17164</v>
      </c>
      <c r="H15" s="19">
        <f t="shared" si="7"/>
        <v>240.31551000000022</v>
      </c>
      <c r="I15" s="18">
        <f>10.52603+0.3</f>
        <v>10.826030000000001</v>
      </c>
      <c r="J15" s="18">
        <f>179.112280000001+103.04</f>
        <v>282.15228000000099</v>
      </c>
      <c r="K15" s="18">
        <f>13.69139+2.52</f>
        <v>16.211390000000002</v>
      </c>
      <c r="L15" s="20">
        <f t="shared" si="2"/>
        <v>549.50521000000128</v>
      </c>
      <c r="O15" s="16"/>
      <c r="P15" s="10"/>
      <c r="Q15" s="10"/>
      <c r="R15" s="21"/>
      <c r="S15" s="12"/>
      <c r="T15" s="12"/>
      <c r="U15" s="12"/>
      <c r="V15" s="12"/>
    </row>
    <row r="16" spans="1:23" ht="30" x14ac:dyDescent="0.25">
      <c r="A16" s="23" t="s">
        <v>19</v>
      </c>
      <c r="B16" s="14">
        <f>B17+B18</f>
        <v>69.879989999999864</v>
      </c>
      <c r="C16" s="14">
        <f t="shared" ref="C16:K16" si="11">C17+C18</f>
        <v>248.21421000000021</v>
      </c>
      <c r="D16" s="14">
        <f>SUM(D17:D18)</f>
        <v>81.640630000000016</v>
      </c>
      <c r="E16" s="14">
        <f t="shared" si="11"/>
        <v>139.93481000000008</v>
      </c>
      <c r="F16" s="14">
        <f t="shared" si="11"/>
        <v>177.21623999999974</v>
      </c>
      <c r="G16" s="14">
        <f t="shared" si="11"/>
        <v>183.8251900000011</v>
      </c>
      <c r="H16" s="22">
        <f t="shared" si="7"/>
        <v>900.71107000000097</v>
      </c>
      <c r="I16" s="14">
        <f t="shared" si="11"/>
        <v>31.538240000000112</v>
      </c>
      <c r="J16" s="14">
        <f t="shared" si="11"/>
        <v>721.819179999997</v>
      </c>
      <c r="K16" s="14">
        <f t="shared" si="11"/>
        <v>22.343669999999982</v>
      </c>
      <c r="L16" s="15">
        <f t="shared" si="2"/>
        <v>1676.412159999998</v>
      </c>
      <c r="O16" s="16"/>
      <c r="P16" s="10"/>
      <c r="Q16" s="10"/>
      <c r="R16" s="11"/>
      <c r="S16" s="12"/>
      <c r="T16" s="12"/>
      <c r="U16" s="12"/>
      <c r="V16" s="12"/>
    </row>
    <row r="17" spans="1:23" x14ac:dyDescent="0.25">
      <c r="A17" s="17" t="s">
        <v>14</v>
      </c>
      <c r="B17" s="18">
        <v>59.84997999999986</v>
      </c>
      <c r="C17" s="18">
        <v>176.23959000000099</v>
      </c>
      <c r="D17" s="18">
        <v>53.141960000000012</v>
      </c>
      <c r="E17" s="18">
        <v>80.567750000000089</v>
      </c>
      <c r="F17" s="18">
        <v>88.754209999999816</v>
      </c>
      <c r="G17" s="18">
        <v>133.75086000000084</v>
      </c>
      <c r="H17" s="19">
        <f t="shared" si="7"/>
        <v>592.30435000000159</v>
      </c>
      <c r="I17" s="18">
        <f>24.4268600000001+1.1-0.05</f>
        <v>25.476860000000102</v>
      </c>
      <c r="J17" s="18">
        <f>245.939349999999+65.75</f>
        <v>311.68934999999897</v>
      </c>
      <c r="K17" s="18">
        <f>9.68673999999999+1.8</f>
        <v>11.48673999999999</v>
      </c>
      <c r="L17" s="20">
        <f t="shared" si="2"/>
        <v>940.9573000000006</v>
      </c>
      <c r="O17" s="16"/>
      <c r="P17" s="10"/>
      <c r="Q17" s="10"/>
      <c r="R17" s="12"/>
      <c r="S17" s="12"/>
      <c r="T17" s="12"/>
      <c r="U17" s="12"/>
      <c r="V17" s="12"/>
    </row>
    <row r="18" spans="1:23" x14ac:dyDescent="0.25">
      <c r="A18" s="17" t="s">
        <v>15</v>
      </c>
      <c r="B18" s="18">
        <v>10.030010000000001</v>
      </c>
      <c r="C18" s="18">
        <v>71.974619999999206</v>
      </c>
      <c r="D18" s="18">
        <v>28.498670000000004</v>
      </c>
      <c r="E18" s="18">
        <v>59.367060000000009</v>
      </c>
      <c r="F18" s="18">
        <v>88.462029999999913</v>
      </c>
      <c r="G18" s="18">
        <v>50.074330000000259</v>
      </c>
      <c r="H18" s="19">
        <f t="shared" si="7"/>
        <v>308.40671999999938</v>
      </c>
      <c r="I18" s="18">
        <f>5.76138000000001+0.3</f>
        <v>6.0613800000000095</v>
      </c>
      <c r="J18" s="18">
        <f>289.629829999998+120.5</f>
        <v>410.12982999999798</v>
      </c>
      <c r="K18" s="18">
        <f>8.33692999999999+2.52</f>
        <v>10.85692999999999</v>
      </c>
      <c r="L18" s="20">
        <f t="shared" si="2"/>
        <v>735.45485999999744</v>
      </c>
      <c r="O18" s="16"/>
      <c r="P18" s="10"/>
      <c r="Q18" s="10"/>
      <c r="R18" s="21"/>
      <c r="S18" s="12"/>
      <c r="T18" s="12"/>
      <c r="U18" s="12"/>
      <c r="V18" s="12"/>
    </row>
    <row r="19" spans="1:23" x14ac:dyDescent="0.25">
      <c r="A19" s="13" t="s">
        <v>20</v>
      </c>
      <c r="B19" s="14">
        <f>B20+B21</f>
        <v>2.09294</v>
      </c>
      <c r="C19" s="14">
        <f t="shared" ref="C19:K19" si="12">C20+C21</f>
        <v>11.940329999999999</v>
      </c>
      <c r="D19" s="14">
        <f>SUM(D20:D21)</f>
        <v>14.070830000000001</v>
      </c>
      <c r="E19" s="14">
        <f t="shared" si="12"/>
        <v>3.1844599999999992</v>
      </c>
      <c r="F19" s="14">
        <f t="shared" si="12"/>
        <v>1.1779800000000002</v>
      </c>
      <c r="G19" s="14">
        <f t="shared" si="12"/>
        <v>1.2994999999999999</v>
      </c>
      <c r="H19" s="22">
        <f t="shared" si="7"/>
        <v>33.766040000000004</v>
      </c>
      <c r="I19" s="14">
        <f t="shared" si="12"/>
        <v>0.98244999999999982</v>
      </c>
      <c r="J19" s="14">
        <f t="shared" si="12"/>
        <v>666.50300999999456</v>
      </c>
      <c r="K19" s="14">
        <f t="shared" si="12"/>
        <v>54.643270000000072</v>
      </c>
      <c r="L19" s="15">
        <f t="shared" si="2"/>
        <v>755.89476999999465</v>
      </c>
      <c r="O19" s="16"/>
      <c r="P19" s="10"/>
      <c r="Q19" s="10"/>
      <c r="R19" s="11"/>
      <c r="S19" s="12"/>
      <c r="T19" s="12"/>
      <c r="U19" s="12"/>
      <c r="V19" s="12"/>
    </row>
    <row r="20" spans="1:23" x14ac:dyDescent="0.25">
      <c r="A20" s="17" t="s">
        <v>14</v>
      </c>
      <c r="B20" s="18">
        <v>2.09294</v>
      </c>
      <c r="C20" s="18">
        <v>5.0053400000000003</v>
      </c>
      <c r="D20" s="18">
        <v>7.1882200000000012</v>
      </c>
      <c r="E20" s="18">
        <v>1.0371600000000001</v>
      </c>
      <c r="F20" s="18">
        <v>0.16537999999999997</v>
      </c>
      <c r="G20" s="18">
        <v>0.46619999999999995</v>
      </c>
      <c r="H20" s="19">
        <f t="shared" si="7"/>
        <v>15.955240000000003</v>
      </c>
      <c r="I20" s="18">
        <v>0.71164999999999978</v>
      </c>
      <c r="J20" s="18">
        <v>271.98427999999956</v>
      </c>
      <c r="K20" s="18">
        <v>20.999960000000069</v>
      </c>
      <c r="L20" s="20">
        <f t="shared" si="2"/>
        <v>309.65112999999963</v>
      </c>
      <c r="O20" s="16"/>
      <c r="P20" s="10"/>
      <c r="Q20" s="10"/>
      <c r="R20" s="21"/>
      <c r="S20" s="12"/>
      <c r="T20" s="12"/>
      <c r="U20" s="12"/>
      <c r="V20" s="12"/>
      <c r="W20"/>
    </row>
    <row r="21" spans="1:23" x14ac:dyDescent="0.25">
      <c r="A21" s="17" t="s">
        <v>15</v>
      </c>
      <c r="B21" s="24" t="s">
        <v>21</v>
      </c>
      <c r="C21" s="18">
        <v>6.9349899999999991</v>
      </c>
      <c r="D21" s="18">
        <v>6.8826099999999988</v>
      </c>
      <c r="E21" s="18">
        <v>2.1472999999999991</v>
      </c>
      <c r="F21" s="18">
        <v>1.0126000000000002</v>
      </c>
      <c r="G21" s="18">
        <v>0.83329999999999993</v>
      </c>
      <c r="H21" s="19">
        <f t="shared" si="7"/>
        <v>17.8108</v>
      </c>
      <c r="I21" s="18">
        <v>0.27080000000000004</v>
      </c>
      <c r="J21" s="18">
        <v>394.518729999995</v>
      </c>
      <c r="K21" s="18">
        <f>33.53331+0.11</f>
        <v>33.64331</v>
      </c>
      <c r="L21" s="20">
        <f t="shared" si="2"/>
        <v>446.24363999999497</v>
      </c>
      <c r="O21" s="16"/>
      <c r="P21" s="10"/>
      <c r="Q21" s="10"/>
      <c r="R21" s="21"/>
      <c r="S21" s="12"/>
      <c r="T21" s="12"/>
      <c r="U21" s="12"/>
      <c r="V21" s="12"/>
      <c r="W21"/>
    </row>
    <row r="22" spans="1:23" x14ac:dyDescent="0.25">
      <c r="A22" s="25" t="s">
        <v>22</v>
      </c>
      <c r="B22" s="26">
        <f t="shared" ref="B22:L22" si="13">B4+B7+B10+B16+B13+B19</f>
        <v>513.24649999999951</v>
      </c>
      <c r="C22" s="26">
        <f t="shared" si="13"/>
        <v>1105.7543600000104</v>
      </c>
      <c r="D22" s="26">
        <f t="shared" si="13"/>
        <v>345.38345000000004</v>
      </c>
      <c r="E22" s="26">
        <f t="shared" si="13"/>
        <v>674.51734999999849</v>
      </c>
      <c r="F22" s="26">
        <f t="shared" si="13"/>
        <v>1056.2441799999997</v>
      </c>
      <c r="G22" s="26">
        <f t="shared" si="13"/>
        <v>479.89741000000208</v>
      </c>
      <c r="H22" s="27">
        <f t="shared" si="13"/>
        <v>4175.0432500000097</v>
      </c>
      <c r="I22" s="26">
        <f t="shared" si="13"/>
        <v>340.81804000000039</v>
      </c>
      <c r="J22" s="26">
        <f t="shared" si="13"/>
        <v>3250.6263799999756</v>
      </c>
      <c r="K22" s="26">
        <f t="shared" si="13"/>
        <v>238.32786000000021</v>
      </c>
      <c r="L22" s="28">
        <f t="shared" si="13"/>
        <v>8004.8155299999871</v>
      </c>
      <c r="O22" s="16"/>
      <c r="P22" s="16"/>
      <c r="Q22" s="16"/>
      <c r="R22" s="29"/>
      <c r="W22"/>
    </row>
    <row r="23" spans="1:23" x14ac:dyDescent="0.25">
      <c r="A23" s="17" t="s">
        <v>14</v>
      </c>
      <c r="B23" s="18">
        <f t="shared" ref="B23:G24" si="14">B5+B8+B11+B14+B17+B20</f>
        <v>388.90209999999922</v>
      </c>
      <c r="C23" s="18">
        <f t="shared" si="14"/>
        <v>702.79109000000733</v>
      </c>
      <c r="D23" s="18">
        <f t="shared" si="14"/>
        <v>206.42098000000001</v>
      </c>
      <c r="E23" s="18">
        <f t="shared" si="14"/>
        <v>380.38165999999921</v>
      </c>
      <c r="F23" s="18">
        <f t="shared" si="14"/>
        <v>526.25635999999929</v>
      </c>
      <c r="G23" s="18">
        <f t="shared" si="14"/>
        <v>269.12879000000095</v>
      </c>
      <c r="H23" s="19">
        <f>SUM(B23:G23)</f>
        <v>2473.8809800000063</v>
      </c>
      <c r="I23" s="18">
        <f t="shared" ref="I23:K24" si="15">I5+I8+I11+I14+I17+I20</f>
        <v>224.22819000000047</v>
      </c>
      <c r="J23" s="18">
        <f t="shared" si="15"/>
        <v>1183.7025000000008</v>
      </c>
      <c r="K23" s="18">
        <f t="shared" si="15"/>
        <v>96.629380000000083</v>
      </c>
      <c r="L23" s="20">
        <f>H23+I23+J23+K23</f>
        <v>3978.4410500000076</v>
      </c>
      <c r="O23" s="16"/>
      <c r="P23" s="16"/>
      <c r="Q23" s="16"/>
      <c r="R23" s="30"/>
      <c r="W23"/>
    </row>
    <row r="24" spans="1:23" x14ac:dyDescent="0.25">
      <c r="A24" s="17" t="s">
        <v>15</v>
      </c>
      <c r="B24" s="18">
        <f t="shared" si="14"/>
        <v>124.34440000000023</v>
      </c>
      <c r="C24" s="18">
        <f t="shared" si="14"/>
        <v>402.96327000000304</v>
      </c>
      <c r="D24" s="18">
        <f t="shared" si="14"/>
        <v>138.96247000000002</v>
      </c>
      <c r="E24" s="18">
        <f t="shared" si="14"/>
        <v>294.13568999999927</v>
      </c>
      <c r="F24" s="18">
        <f t="shared" si="14"/>
        <v>529.98782000000028</v>
      </c>
      <c r="G24" s="18">
        <f t="shared" si="14"/>
        <v>210.76862000000116</v>
      </c>
      <c r="H24" s="19">
        <f>SUM(B24:G24)</f>
        <v>1701.1622700000041</v>
      </c>
      <c r="I24" s="18">
        <f t="shared" si="15"/>
        <v>116.58985</v>
      </c>
      <c r="J24" s="18">
        <f t="shared" si="15"/>
        <v>2066.9238799999757</v>
      </c>
      <c r="K24" s="18">
        <f t="shared" si="15"/>
        <v>141.69848000000007</v>
      </c>
      <c r="L24" s="20">
        <f>H24+I24+J24+K24</f>
        <v>4026.3744799999799</v>
      </c>
    </row>
    <row r="27" spans="1:23" ht="17.25" x14ac:dyDescent="0.3">
      <c r="A27" s="3" t="s">
        <v>23</v>
      </c>
      <c r="B27" s="1"/>
      <c r="C27" s="1"/>
      <c r="D27" s="1"/>
      <c r="E27" s="1"/>
    </row>
    <row r="28" spans="1:23" ht="75" x14ac:dyDescent="0.25">
      <c r="A28" s="7" t="s">
        <v>1</v>
      </c>
      <c r="B28" s="8" t="s">
        <v>2</v>
      </c>
      <c r="C28" s="8" t="s">
        <v>3</v>
      </c>
      <c r="D28" s="8" t="s">
        <v>24</v>
      </c>
      <c r="E28" s="9" t="s">
        <v>12</v>
      </c>
    </row>
    <row r="29" spans="1:23" x14ac:dyDescent="0.25">
      <c r="A29" s="31" t="s">
        <v>13</v>
      </c>
      <c r="B29" s="32">
        <v>90.028880000000186</v>
      </c>
      <c r="C29" s="32">
        <v>343.94571000000036</v>
      </c>
      <c r="D29" s="32">
        <v>0.91663000000000006</v>
      </c>
      <c r="E29" s="33">
        <v>434.89122000000054</v>
      </c>
    </row>
    <row r="30" spans="1:23" x14ac:dyDescent="0.25">
      <c r="A30" s="34" t="s">
        <v>14</v>
      </c>
      <c r="B30" s="18">
        <v>52.786060000000113</v>
      </c>
      <c r="C30" s="18">
        <v>192.53004000000038</v>
      </c>
      <c r="D30" s="18">
        <v>0.91663000000000006</v>
      </c>
      <c r="E30" s="35">
        <v>246.23273000000049</v>
      </c>
    </row>
    <row r="31" spans="1:23" x14ac:dyDescent="0.25">
      <c r="A31" s="34" t="s">
        <v>15</v>
      </c>
      <c r="B31" s="18">
        <v>37.24282000000008</v>
      </c>
      <c r="C31" s="18">
        <v>152</v>
      </c>
      <c r="D31" s="18">
        <v>0</v>
      </c>
      <c r="E31" s="35">
        <v>188.65849000000006</v>
      </c>
    </row>
    <row r="32" spans="1:23" x14ac:dyDescent="0.25">
      <c r="A32" s="31" t="s">
        <v>25</v>
      </c>
      <c r="B32" s="32">
        <v>158.00082999999967</v>
      </c>
      <c r="C32" s="32">
        <v>198.82394999999991</v>
      </c>
      <c r="D32" s="32">
        <v>22.478520000000003</v>
      </c>
      <c r="E32" s="33">
        <v>379.30329999999958</v>
      </c>
    </row>
    <row r="33" spans="1:5" x14ac:dyDescent="0.25">
      <c r="A33" s="34" t="s">
        <v>14</v>
      </c>
      <c r="B33" s="18">
        <v>116.10954999999976</v>
      </c>
      <c r="C33" s="18">
        <v>120.76447999999981</v>
      </c>
      <c r="D33" s="18">
        <v>9.8585700000000038</v>
      </c>
      <c r="E33" s="35">
        <v>246.73259999999956</v>
      </c>
    </row>
    <row r="34" spans="1:5" x14ac:dyDescent="0.25">
      <c r="A34" s="34" t="s">
        <v>15</v>
      </c>
      <c r="B34" s="18">
        <v>41.891279999999917</v>
      </c>
      <c r="C34" s="18">
        <v>78.059470000000104</v>
      </c>
      <c r="D34" s="18">
        <v>12.619950000000001</v>
      </c>
      <c r="E34" s="35">
        <v>132.57070000000002</v>
      </c>
    </row>
    <row r="35" spans="1:5" x14ac:dyDescent="0.25">
      <c r="A35" s="31" t="s">
        <v>17</v>
      </c>
      <c r="B35" s="32">
        <v>103.37068999999991</v>
      </c>
      <c r="C35" s="32">
        <v>158.98648000000068</v>
      </c>
      <c r="D35" s="32">
        <v>4.0943699999999996</v>
      </c>
      <c r="E35" s="33">
        <v>266.45154000000059</v>
      </c>
    </row>
    <row r="36" spans="1:5" x14ac:dyDescent="0.25">
      <c r="A36" s="34" t="s">
        <v>14</v>
      </c>
      <c r="B36" s="18">
        <v>77</v>
      </c>
      <c r="C36" s="18">
        <v>88</v>
      </c>
      <c r="D36" s="18">
        <v>2.706</v>
      </c>
      <c r="E36" s="35">
        <v>168</v>
      </c>
    </row>
    <row r="37" spans="1:5" x14ac:dyDescent="0.25">
      <c r="A37" s="34" t="s">
        <v>15</v>
      </c>
      <c r="B37" s="18">
        <v>26</v>
      </c>
      <c r="C37" s="18">
        <v>71</v>
      </c>
      <c r="D37" s="18">
        <v>11</v>
      </c>
      <c r="E37" s="35">
        <v>99</v>
      </c>
    </row>
    <row r="38" spans="1:5" x14ac:dyDescent="0.25">
      <c r="A38" s="36" t="s">
        <v>18</v>
      </c>
      <c r="B38" s="32">
        <v>89.873069999999842</v>
      </c>
      <c r="C38" s="32">
        <v>142.84372000000008</v>
      </c>
      <c r="D38" s="32">
        <v>17.174880000000002</v>
      </c>
      <c r="E38" s="33">
        <v>249.89166999999992</v>
      </c>
    </row>
    <row r="39" spans="1:5" x14ac:dyDescent="0.25">
      <c r="A39" s="34" t="s">
        <v>14</v>
      </c>
      <c r="B39" s="18">
        <v>80.850149999999843</v>
      </c>
      <c r="C39" s="18">
        <v>120.53325000000009</v>
      </c>
      <c r="D39" s="18">
        <v>13.293590000000002</v>
      </c>
      <c r="E39" s="35">
        <v>214.67698999999993</v>
      </c>
    </row>
    <row r="40" spans="1:5" x14ac:dyDescent="0.25">
      <c r="A40" s="34" t="s">
        <v>15</v>
      </c>
      <c r="B40" s="18">
        <v>9.0229199999999992</v>
      </c>
      <c r="C40" s="18">
        <v>22.310469999999992</v>
      </c>
      <c r="D40" s="18">
        <v>3.8812900000000008</v>
      </c>
      <c r="E40" s="35">
        <v>35.214679999999994</v>
      </c>
    </row>
    <row r="44" spans="1:5" ht="75" x14ac:dyDescent="0.25">
      <c r="A44" s="7" t="s">
        <v>1</v>
      </c>
      <c r="B44" s="8" t="s">
        <v>2</v>
      </c>
      <c r="C44" s="8" t="s">
        <v>3</v>
      </c>
      <c r="D44" s="8" t="s">
        <v>24</v>
      </c>
      <c r="E44" s="9" t="s">
        <v>12</v>
      </c>
    </row>
    <row r="45" spans="1:5" ht="30" customHeight="1" x14ac:dyDescent="0.25">
      <c r="A45" s="36" t="s">
        <v>19</v>
      </c>
      <c r="B45" s="32">
        <v>69.879989999999907</v>
      </c>
      <c r="C45" s="32">
        <v>248.21421000000009</v>
      </c>
      <c r="D45" s="32">
        <v>46.183230000000009</v>
      </c>
      <c r="E45" s="33">
        <v>364.27742999999998</v>
      </c>
    </row>
    <row r="46" spans="1:5" x14ac:dyDescent="0.25">
      <c r="A46" s="34" t="s">
        <v>14</v>
      </c>
      <c r="B46" s="18">
        <v>59.84997999999991</v>
      </c>
      <c r="C46" s="18">
        <v>176.23958999999991</v>
      </c>
      <c r="D46" s="18">
        <v>32.943170000000009</v>
      </c>
      <c r="E46" s="35">
        <v>269.03273999999982</v>
      </c>
    </row>
    <row r="47" spans="1:5" x14ac:dyDescent="0.25">
      <c r="A47" s="34" t="s">
        <v>15</v>
      </c>
      <c r="B47" s="18">
        <v>10.030010000000003</v>
      </c>
      <c r="C47" s="18">
        <v>71.974620000000172</v>
      </c>
      <c r="D47" s="18">
        <v>13.240060000000003</v>
      </c>
      <c r="E47" s="35">
        <v>95.244690000000176</v>
      </c>
    </row>
    <row r="48" spans="1:5" x14ac:dyDescent="0.25">
      <c r="A48" s="31" t="s">
        <v>20</v>
      </c>
      <c r="B48" s="32">
        <v>2.09294</v>
      </c>
      <c r="C48" s="32">
        <v>11.940329999999999</v>
      </c>
      <c r="D48" s="32">
        <v>0</v>
      </c>
      <c r="E48" s="33">
        <v>14.03327</v>
      </c>
    </row>
    <row r="49" spans="1:5" x14ac:dyDescent="0.25">
      <c r="A49" s="34" t="s">
        <v>14</v>
      </c>
      <c r="B49" s="18">
        <v>2.09294</v>
      </c>
      <c r="C49" s="18">
        <v>5.0053399999999995</v>
      </c>
      <c r="D49" s="18">
        <v>0</v>
      </c>
      <c r="E49" s="35">
        <v>7.098279999999999</v>
      </c>
    </row>
    <row r="50" spans="1:5" x14ac:dyDescent="0.25">
      <c r="A50" s="34" t="s">
        <v>15</v>
      </c>
      <c r="B50" s="18">
        <v>0</v>
      </c>
      <c r="C50" s="18">
        <v>6.9349900000000009</v>
      </c>
      <c r="D50" s="18">
        <v>0</v>
      </c>
      <c r="E50" s="35">
        <v>6.9349900000000009</v>
      </c>
    </row>
    <row r="51" spans="1:5" x14ac:dyDescent="0.25">
      <c r="A51" s="31" t="s">
        <v>12</v>
      </c>
      <c r="B51" s="32">
        <v>513.24639999999954</v>
      </c>
      <c r="C51" s="32">
        <v>1104.7544000000012</v>
      </c>
      <c r="D51" s="32">
        <v>90.847630000000009</v>
      </c>
      <c r="E51" s="33">
        <v>1708.8484300000007</v>
      </c>
    </row>
    <row r="52" spans="1:5" x14ac:dyDescent="0.25">
      <c r="A52" s="34" t="s">
        <v>14</v>
      </c>
      <c r="B52" s="18">
        <v>342.84594999999985</v>
      </c>
      <c r="C52" s="18">
        <v>686.34079000000008</v>
      </c>
      <c r="D52" s="18">
        <v>59.717960000000012</v>
      </c>
      <c r="E52" s="35">
        <v>1088.9046999999998</v>
      </c>
    </row>
    <row r="53" spans="1:5" x14ac:dyDescent="0.25">
      <c r="A53" s="34" t="s">
        <v>15</v>
      </c>
      <c r="B53" s="18">
        <v>170.40044999999964</v>
      </c>
      <c r="C53" s="18">
        <v>418.41361000000109</v>
      </c>
      <c r="D53" s="18">
        <v>31.129670000000004</v>
      </c>
      <c r="E53" s="35">
        <v>619.94373000000076</v>
      </c>
    </row>
    <row r="55" spans="1:5" x14ac:dyDescent="0.25">
      <c r="A55" s="37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Peter Møller Sørensen</cp:lastModifiedBy>
  <dcterms:created xsi:type="dcterms:W3CDTF">2021-06-22T10:54:39Z</dcterms:created>
  <dcterms:modified xsi:type="dcterms:W3CDTF">2022-03-14T06:50:24Z</dcterms:modified>
</cp:coreProperties>
</file>